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П1.4 с собст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37" i="1" l="1"/>
  <c r="D36" i="1"/>
  <c r="D35" i="1"/>
  <c r="D34" i="1"/>
  <c r="D33" i="1"/>
  <c r="H32" i="1"/>
  <c r="G32" i="1"/>
  <c r="F32" i="1"/>
  <c r="E32" i="1"/>
  <c r="D32" i="1" s="1"/>
  <c r="H31" i="1"/>
  <c r="G31" i="1"/>
  <c r="E31" i="1"/>
  <c r="D31" i="1" s="1"/>
  <c r="H30" i="1"/>
  <c r="G30" i="1"/>
  <c r="F30" i="1"/>
  <c r="E30" i="1"/>
  <c r="D30" i="1"/>
  <c r="H29" i="1"/>
  <c r="G29" i="1"/>
  <c r="F29" i="1"/>
  <c r="E29" i="1"/>
  <c r="D29" i="1" s="1"/>
  <c r="H27" i="1"/>
  <c r="G27" i="1"/>
  <c r="F27" i="1"/>
  <c r="E27" i="1"/>
  <c r="D27" i="1" s="1"/>
  <c r="G26" i="1"/>
  <c r="F26" i="1"/>
  <c r="E26" i="1"/>
  <c r="D26" i="1"/>
  <c r="G25" i="1"/>
  <c r="F25" i="1"/>
  <c r="E25" i="1"/>
  <c r="D25" i="1" s="1"/>
  <c r="H21" i="1"/>
  <c r="G21" i="1"/>
  <c r="F21" i="1"/>
  <c r="E21" i="1"/>
  <c r="D21" i="1"/>
  <c r="D20" i="1"/>
  <c r="D19" i="1"/>
  <c r="D18" i="1"/>
  <c r="D17" i="1"/>
  <c r="D16" i="1"/>
  <c r="H15" i="1"/>
  <c r="G15" i="1"/>
  <c r="F15" i="1"/>
  <c r="E15" i="1"/>
  <c r="D15" i="1" s="1"/>
  <c r="D7" i="1" s="1"/>
  <c r="D14" i="1"/>
  <c r="F8" i="1"/>
  <c r="E8" i="1"/>
  <c r="F7" i="1"/>
  <c r="F24" i="1" s="1"/>
  <c r="F38" i="1" s="1"/>
  <c r="G12" i="1" s="1"/>
  <c r="D12" i="1" s="1"/>
  <c r="E7" i="1"/>
  <c r="E24" i="1" s="1"/>
  <c r="E38" i="1" s="1"/>
  <c r="G11" i="1" s="1"/>
  <c r="D41" i="1" l="1"/>
  <c r="D22" i="1"/>
  <c r="E22" i="1"/>
  <c r="D11" i="1"/>
  <c r="G8" i="1"/>
  <c r="G7" i="1" s="1"/>
  <c r="G24" i="1" s="1"/>
  <c r="G38" i="1" s="1"/>
  <c r="H13" i="1" s="1"/>
  <c r="D24" i="1"/>
  <c r="G22" i="1" l="1"/>
  <c r="D38" i="1"/>
  <c r="D40" i="1"/>
  <c r="D13" i="1"/>
  <c r="H8" i="1"/>
  <c r="H7" i="1" s="1"/>
  <c r="H24" i="1" l="1"/>
  <c r="H22" i="1"/>
  <c r="H40" i="1" l="1"/>
  <c r="H38" i="1"/>
</calcChain>
</file>

<file path=xl/sharedStrings.xml><?xml version="1.0" encoding="utf-8"?>
<sst xmlns="http://schemas.openxmlformats.org/spreadsheetml/2006/main" count="94" uniqueCount="63">
  <si>
    <t>Баланс электрической энергии по сетям ВН, СН1, СН2 и НН   ООО " КАМАЗ-Энерго"</t>
  </si>
  <si>
    <t>№ п/п</t>
  </si>
  <si>
    <t>Показатели</t>
  </si>
  <si>
    <t xml:space="preserve">Ед. изм. </t>
  </si>
  <si>
    <t>Отчётный период 2020 год</t>
  </si>
  <si>
    <t>п/п</t>
  </si>
  <si>
    <t>Всего</t>
  </si>
  <si>
    <t>ВН</t>
  </si>
  <si>
    <t>СН1</t>
  </si>
  <si>
    <t>СН2</t>
  </si>
  <si>
    <t>НН</t>
  </si>
  <si>
    <t>Поступило эл.энергии в сеть, ВСЕГО</t>
  </si>
  <si>
    <t>млн. кВт.ч</t>
  </si>
  <si>
    <t>1.1</t>
  </si>
  <si>
    <t>из смежной сети, всего</t>
  </si>
  <si>
    <t>в том числе из сети</t>
  </si>
  <si>
    <t>МСК</t>
  </si>
  <si>
    <t>1.2</t>
  </si>
  <si>
    <t>от  филиала АО "Татэнерго" НЧ ТЭЦ</t>
  </si>
  <si>
    <t>1.3</t>
  </si>
  <si>
    <t>от ОАО "Сетевая компания"</t>
  </si>
  <si>
    <t>1.3.1</t>
  </si>
  <si>
    <t>от НКЭС(п/с"Заводская")</t>
  </si>
  <si>
    <t>1.3.2</t>
  </si>
  <si>
    <t>от НКЭС(для ГПП"Колёсный завод")</t>
  </si>
  <si>
    <t>1.3.3</t>
  </si>
  <si>
    <t>от НЧЭС(п/с"Сидоровка"+ПС Дорожная)</t>
  </si>
  <si>
    <t>1.4</t>
  </si>
  <si>
    <t xml:space="preserve">поступление эл.энергии от не сетевых организаций </t>
  </si>
  <si>
    <t>1.5</t>
  </si>
  <si>
    <t>поступление эл.энергии от сетевых организаций , всего</t>
  </si>
  <si>
    <t>2.</t>
  </si>
  <si>
    <t>Потери электроэнергии в сети</t>
  </si>
  <si>
    <t>то же в % (п.1.1/п.1.3)</t>
  </si>
  <si>
    <t>%</t>
  </si>
  <si>
    <t>3.</t>
  </si>
  <si>
    <t>Расход электроэнергии на производственные и хозяйсвенные нужды</t>
  </si>
  <si>
    <t>4.</t>
  </si>
  <si>
    <t>Полезный отпуск из сети:</t>
  </si>
  <si>
    <t>4.1</t>
  </si>
  <si>
    <t xml:space="preserve"> - на собственное потребление</t>
  </si>
  <si>
    <t>в т.ч. через сети ОАО "СК"</t>
  </si>
  <si>
    <t>4.2</t>
  </si>
  <si>
    <t xml:space="preserve"> - потребителям всего</t>
  </si>
  <si>
    <t>в т.ч.</t>
  </si>
  <si>
    <t>потребителям, через сети СО,присоединенных к шинам НЧ ТЭЦ филиала АО"Татэнерго"</t>
  </si>
  <si>
    <t>потребителям, через сети СО,присоединенных к эл.сетям ОАО"Сетевая компания"</t>
  </si>
  <si>
    <t>4.2.1.</t>
  </si>
  <si>
    <t xml:space="preserve"> - монопотребителю</t>
  </si>
  <si>
    <t>4.3</t>
  </si>
  <si>
    <t xml:space="preserve"> в сетевые организации, в т.ч.</t>
  </si>
  <si>
    <t>4.3.1.</t>
  </si>
  <si>
    <t>ГУП РТ "Электрические сети"</t>
  </si>
  <si>
    <t>4.3.2.</t>
  </si>
  <si>
    <t>ООО "КЭК"</t>
  </si>
  <si>
    <t>4.3.3.</t>
  </si>
  <si>
    <t xml:space="preserve"> - ООО"Энерготранзит" ГПП-25</t>
  </si>
  <si>
    <t>4.3.4.</t>
  </si>
  <si>
    <t xml:space="preserve"> -в ОАО "Сетевая компания" НчЭС  ПС-110 кВ Энергорайон</t>
  </si>
  <si>
    <t>4.3.5.</t>
  </si>
  <si>
    <t>в ОАО"Сетевая компания" НкЭС</t>
  </si>
  <si>
    <t>5.</t>
  </si>
  <si>
    <t>Трансформировано из сети ВН/СН, СН/НН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</si>
</sst>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21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b/>
      <i/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color indexed="43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10"/>
      <color indexed="43"/>
      <name val="Arial"/>
      <family val="2"/>
      <charset val="204"/>
    </font>
    <font>
      <sz val="16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23">
    <xf numFmtId="0" fontId="0" fillId="0" borderId="0" xfId="0"/>
    <xf numFmtId="0" fontId="1" fillId="0" borderId="0" xfId="1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5" fillId="0" borderId="0" xfId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4" xfId="1" applyBorder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164" fontId="10" fillId="0" borderId="14" xfId="1" applyNumberFormat="1" applyFont="1" applyBorder="1" applyAlignment="1">
      <alignment horizontal="right"/>
    </xf>
    <xf numFmtId="164" fontId="10" fillId="0" borderId="15" xfId="1" applyNumberFormat="1" applyFont="1" applyBorder="1" applyAlignment="1">
      <alignment horizontal="right"/>
    </xf>
    <xf numFmtId="1" fontId="10" fillId="0" borderId="15" xfId="1" applyNumberFormat="1" applyFont="1" applyBorder="1" applyAlignment="1">
      <alignment horizontal="right"/>
    </xf>
    <xf numFmtId="164" fontId="10" fillId="0" borderId="17" xfId="1" applyNumberFormat="1" applyFont="1" applyBorder="1" applyAlignment="1">
      <alignment horizontal="right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1" fontId="9" fillId="0" borderId="15" xfId="0" applyNumberFormat="1" applyFont="1" applyBorder="1" applyAlignment="1">
      <alignment horizontal="right" vertical="top" wrapText="1"/>
    </xf>
    <xf numFmtId="164" fontId="9" fillId="0" borderId="15" xfId="0" applyNumberFormat="1" applyFont="1" applyBorder="1" applyAlignment="1">
      <alignment horizontal="right" vertical="top" wrapText="1"/>
    </xf>
    <xf numFmtId="164" fontId="9" fillId="0" borderId="17" xfId="0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horizontal="right" vertical="top" wrapText="1"/>
    </xf>
    <xf numFmtId="164" fontId="9" fillId="0" borderId="14" xfId="0" applyNumberFormat="1" applyFont="1" applyBorder="1" applyAlignment="1">
      <alignment horizontal="right" vertical="top" wrapText="1"/>
    </xf>
    <xf numFmtId="164" fontId="9" fillId="0" borderId="15" xfId="0" applyNumberFormat="1" applyFont="1" applyFill="1" applyBorder="1" applyAlignment="1">
      <alignment horizontal="right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horizontal="left" vertical="top" wrapText="1"/>
    </xf>
    <xf numFmtId="164" fontId="9" fillId="2" borderId="15" xfId="0" applyNumberFormat="1" applyFont="1" applyFill="1" applyBorder="1" applyAlignment="1">
      <alignment horizontal="right" vertical="top" wrapText="1"/>
    </xf>
    <xf numFmtId="0" fontId="1" fillId="0" borderId="0" xfId="1" applyFill="1"/>
    <xf numFmtId="165" fontId="1" fillId="0" borderId="0" xfId="1" applyNumberFormat="1" applyFill="1"/>
    <xf numFmtId="0" fontId="9" fillId="0" borderId="16" xfId="0" applyFont="1" applyBorder="1" applyAlignment="1">
      <alignment horizontal="center" vertical="top" wrapText="1"/>
    </xf>
    <xf numFmtId="2" fontId="9" fillId="0" borderId="14" xfId="0" applyNumberFormat="1" applyFont="1" applyBorder="1" applyAlignment="1">
      <alignment horizontal="right" vertical="top" wrapText="1"/>
    </xf>
    <xf numFmtId="2" fontId="9" fillId="0" borderId="15" xfId="0" applyNumberFormat="1" applyFont="1" applyBorder="1" applyAlignment="1">
      <alignment horizontal="right" vertical="top" wrapText="1"/>
    </xf>
    <xf numFmtId="2" fontId="9" fillId="0" borderId="17" xfId="0" applyNumberFormat="1" applyFont="1" applyBorder="1" applyAlignment="1">
      <alignment horizontal="right" vertical="top" wrapText="1"/>
    </xf>
    <xf numFmtId="0" fontId="9" fillId="3" borderId="14" xfId="0" applyFont="1" applyFill="1" applyBorder="1" applyAlignment="1">
      <alignment horizontal="center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  <xf numFmtId="164" fontId="9" fillId="3" borderId="18" xfId="0" applyNumberFormat="1" applyFont="1" applyFill="1" applyBorder="1" applyAlignment="1">
      <alignment horizontal="right" vertical="top" wrapText="1"/>
    </xf>
    <xf numFmtId="164" fontId="9" fillId="3" borderId="19" xfId="0" applyNumberFormat="1" applyFont="1" applyFill="1" applyBorder="1" applyAlignment="1">
      <alignment horizontal="right" vertical="top" wrapText="1"/>
    </xf>
    <xf numFmtId="1" fontId="9" fillId="3" borderId="20" xfId="0" applyNumberFormat="1" applyFont="1" applyFill="1" applyBorder="1" applyAlignment="1">
      <alignment horizontal="right" vertical="top" wrapText="1"/>
    </xf>
    <xf numFmtId="164" fontId="9" fillId="3" borderId="20" xfId="0" applyNumberFormat="1" applyFont="1" applyFill="1" applyBorder="1" applyAlignment="1">
      <alignment horizontal="right" vertical="top" wrapText="1"/>
    </xf>
    <xf numFmtId="164" fontId="9" fillId="3" borderId="21" xfId="0" applyNumberFormat="1" applyFont="1" applyFill="1" applyBorder="1" applyAlignment="1">
      <alignment horizontal="right" vertical="top" wrapText="1"/>
    </xf>
    <xf numFmtId="0" fontId="9" fillId="4" borderId="14" xfId="0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164" fontId="9" fillId="4" borderId="14" xfId="0" applyNumberFormat="1" applyFont="1" applyFill="1" applyBorder="1" applyAlignment="1">
      <alignment horizontal="right" vertical="top" wrapText="1"/>
    </xf>
    <xf numFmtId="164" fontId="9" fillId="4" borderId="15" xfId="0" applyNumberFormat="1" applyFont="1" applyFill="1" applyBorder="1" applyAlignment="1">
      <alignment horizontal="right" vertical="top" wrapText="1"/>
    </xf>
    <xf numFmtId="1" fontId="9" fillId="4" borderId="15" xfId="0" applyNumberFormat="1" applyFont="1" applyFill="1" applyBorder="1" applyAlignment="1">
      <alignment horizontal="right" vertical="top" wrapText="1"/>
    </xf>
    <xf numFmtId="164" fontId="9" fillId="4" borderId="17" xfId="0" applyNumberFormat="1" applyFont="1" applyFill="1" applyBorder="1" applyAlignment="1">
      <alignment horizontal="right" vertical="top" wrapText="1"/>
    </xf>
    <xf numFmtId="164" fontId="1" fillId="0" borderId="0" xfId="1" applyNumberFormat="1" applyFill="1"/>
    <xf numFmtId="0" fontId="9" fillId="5" borderId="14" xfId="0" applyFont="1" applyFill="1" applyBorder="1" applyAlignment="1">
      <alignment horizontal="center" vertical="top" wrapText="1"/>
    </xf>
    <xf numFmtId="0" fontId="9" fillId="5" borderId="15" xfId="0" applyFont="1" applyFill="1" applyBorder="1" applyAlignment="1">
      <alignment horizontal="left" vertical="top" wrapText="1"/>
    </xf>
    <xf numFmtId="0" fontId="9" fillId="5" borderId="16" xfId="0" applyFont="1" applyFill="1" applyBorder="1" applyAlignment="1">
      <alignment horizontal="left" vertical="top" wrapText="1"/>
    </xf>
    <xf numFmtId="164" fontId="9" fillId="5" borderId="14" xfId="0" applyNumberFormat="1" applyFont="1" applyFill="1" applyBorder="1" applyAlignment="1">
      <alignment horizontal="right" vertical="top" wrapText="1"/>
    </xf>
    <xf numFmtId="164" fontId="9" fillId="5" borderId="15" xfId="0" applyNumberFormat="1" applyFont="1" applyFill="1" applyBorder="1" applyAlignment="1">
      <alignment horizontal="right" vertical="top" wrapText="1"/>
    </xf>
    <xf numFmtId="1" fontId="9" fillId="5" borderId="15" xfId="0" applyNumberFormat="1" applyFont="1" applyFill="1" applyBorder="1" applyAlignment="1">
      <alignment horizontal="right" vertical="top" wrapText="1"/>
    </xf>
    <xf numFmtId="164" fontId="9" fillId="5" borderId="17" xfId="0" applyNumberFormat="1" applyFont="1" applyFill="1" applyBorder="1" applyAlignment="1">
      <alignment horizontal="right" vertical="top" wrapText="1"/>
    </xf>
    <xf numFmtId="164" fontId="9" fillId="0" borderId="16" xfId="0" applyNumberFormat="1" applyFont="1" applyBorder="1" applyAlignment="1">
      <alignment horizontal="right" vertical="top" wrapText="1"/>
    </xf>
    <xf numFmtId="164" fontId="9" fillId="0" borderId="22" xfId="0" applyNumberFormat="1" applyFont="1" applyBorder="1" applyAlignment="1">
      <alignment horizontal="right" vertical="top" wrapText="1"/>
    </xf>
    <xf numFmtId="14" fontId="9" fillId="6" borderId="14" xfId="0" applyNumberFormat="1" applyFont="1" applyFill="1" applyBorder="1" applyAlignment="1">
      <alignment horizontal="center" vertical="top" wrapText="1"/>
    </xf>
    <xf numFmtId="0" fontId="9" fillId="6" borderId="15" xfId="0" applyFont="1" applyFill="1" applyBorder="1" applyAlignment="1">
      <alignment horizontal="left" vertical="top" wrapText="1"/>
    </xf>
    <xf numFmtId="0" fontId="9" fillId="6" borderId="16" xfId="0" applyFont="1" applyFill="1" applyBorder="1" applyAlignment="1">
      <alignment horizontal="left" vertical="top" wrapText="1"/>
    </xf>
    <xf numFmtId="164" fontId="9" fillId="6" borderId="14" xfId="0" applyNumberFormat="1" applyFont="1" applyFill="1" applyBorder="1" applyAlignment="1">
      <alignment horizontal="right" vertical="top" wrapText="1"/>
    </xf>
    <xf numFmtId="164" fontId="9" fillId="6" borderId="16" xfId="0" applyNumberFormat="1" applyFont="1" applyFill="1" applyBorder="1" applyAlignment="1">
      <alignment horizontal="right" vertical="top" wrapText="1"/>
    </xf>
    <xf numFmtId="1" fontId="9" fillId="6" borderId="15" xfId="0" applyNumberFormat="1" applyFont="1" applyFill="1" applyBorder="1" applyAlignment="1">
      <alignment horizontal="right" vertical="top" wrapText="1"/>
    </xf>
    <xf numFmtId="164" fontId="9" fillId="6" borderId="15" xfId="0" applyNumberFormat="1" applyFont="1" applyFill="1" applyBorder="1" applyAlignment="1">
      <alignment horizontal="right" vertical="top" wrapText="1"/>
    </xf>
    <xf numFmtId="164" fontId="9" fillId="6" borderId="22" xfId="0" applyNumberFormat="1" applyFont="1" applyFill="1" applyBorder="1" applyAlignment="1">
      <alignment horizontal="right" vertical="top" wrapText="1"/>
    </xf>
    <xf numFmtId="49" fontId="9" fillId="7" borderId="14" xfId="0" applyNumberFormat="1" applyFont="1" applyFill="1" applyBorder="1" applyAlignment="1">
      <alignment horizontal="center" vertical="top" wrapText="1"/>
    </xf>
    <xf numFmtId="0" fontId="9" fillId="7" borderId="15" xfId="0" applyFont="1" applyFill="1" applyBorder="1" applyAlignment="1">
      <alignment horizontal="left" vertical="top" wrapText="1"/>
    </xf>
    <xf numFmtId="0" fontId="9" fillId="7" borderId="16" xfId="0" applyFont="1" applyFill="1" applyBorder="1" applyAlignment="1">
      <alignment horizontal="left" vertical="top" wrapText="1"/>
    </xf>
    <xf numFmtId="164" fontId="9" fillId="7" borderId="14" xfId="0" applyNumberFormat="1" applyFont="1" applyFill="1" applyBorder="1" applyAlignment="1">
      <alignment horizontal="right" vertical="top" wrapText="1"/>
    </xf>
    <xf numFmtId="164" fontId="9" fillId="7" borderId="15" xfId="0" applyNumberFormat="1" applyFont="1" applyFill="1" applyBorder="1" applyAlignment="1">
      <alignment horizontal="right" vertical="top" wrapText="1"/>
    </xf>
    <xf numFmtId="14" fontId="9" fillId="0" borderId="14" xfId="0" applyNumberFormat="1" applyFont="1" applyBorder="1" applyAlignment="1">
      <alignment horizontal="center" vertical="top" wrapText="1"/>
    </xf>
    <xf numFmtId="164" fontId="9" fillId="8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164" fontId="9" fillId="0" borderId="14" xfId="0" applyNumberFormat="1" applyFont="1" applyFill="1" applyBorder="1" applyAlignment="1">
      <alignment horizontal="right" vertical="top" wrapText="1"/>
    </xf>
    <xf numFmtId="164" fontId="9" fillId="0" borderId="23" xfId="0" applyNumberFormat="1" applyFont="1" applyFill="1" applyBorder="1" applyAlignment="1">
      <alignment horizontal="right" vertical="top" wrapText="1"/>
    </xf>
    <xf numFmtId="1" fontId="9" fillId="0" borderId="23" xfId="0" applyNumberFormat="1" applyFont="1" applyFill="1" applyBorder="1" applyAlignment="1">
      <alignment horizontal="right" vertical="top" wrapText="1"/>
    </xf>
    <xf numFmtId="0" fontId="9" fillId="0" borderId="25" xfId="0" applyFont="1" applyFill="1" applyBorder="1" applyAlignment="1">
      <alignment horizontal="right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164" fontId="9" fillId="0" borderId="26" xfId="0" applyNumberFormat="1" applyFont="1" applyBorder="1" applyAlignment="1">
      <alignment horizontal="right" vertical="top" wrapText="1"/>
    </xf>
    <xf numFmtId="164" fontId="9" fillId="0" borderId="27" xfId="0" applyNumberFormat="1" applyFont="1" applyBorder="1" applyAlignment="1">
      <alignment horizontal="right" vertical="top" wrapText="1"/>
    </xf>
    <xf numFmtId="1" fontId="9" fillId="0" borderId="27" xfId="0" applyNumberFormat="1" applyFont="1" applyBorder="1" applyAlignment="1">
      <alignment horizontal="right" vertical="top" wrapText="1"/>
    </xf>
    <xf numFmtId="164" fontId="9" fillId="0" borderId="29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2" fillId="8" borderId="0" xfId="0" applyFont="1" applyFill="1" applyBorder="1" applyAlignment="1">
      <alignment horizontal="center" vertical="top" wrapText="1"/>
    </xf>
    <xf numFmtId="164" fontId="13" fillId="8" borderId="0" xfId="1" applyNumberFormat="1" applyFont="1" applyFill="1"/>
    <xf numFmtId="164" fontId="14" fillId="8" borderId="0" xfId="1" applyNumberFormat="1" applyFont="1" applyFill="1"/>
    <xf numFmtId="2" fontId="14" fillId="8" borderId="0" xfId="1" applyNumberFormat="1" applyFont="1" applyFill="1"/>
    <xf numFmtId="164" fontId="15" fillId="8" borderId="0" xfId="1" applyNumberFormat="1" applyFont="1" applyFill="1"/>
    <xf numFmtId="164" fontId="16" fillId="8" borderId="0" xfId="1" applyNumberFormat="1" applyFont="1" applyFill="1"/>
    <xf numFmtId="164" fontId="17" fillId="0" borderId="0" xfId="1" applyNumberFormat="1" applyFont="1"/>
    <xf numFmtId="0" fontId="18" fillId="0" borderId="0" xfId="0" applyFont="1" applyFill="1" applyBorder="1"/>
    <xf numFmtId="0" fontId="18" fillId="0" borderId="0" xfId="0" applyFont="1"/>
    <xf numFmtId="0" fontId="18" fillId="0" borderId="0" xfId="0" applyFont="1" applyBorder="1"/>
    <xf numFmtId="0" fontId="1" fillId="0" borderId="0" xfId="1" applyBorder="1"/>
    <xf numFmtId="0" fontId="19" fillId="0" borderId="0" xfId="0" applyFont="1"/>
    <xf numFmtId="0" fontId="2" fillId="0" borderId="0" xfId="0" applyFont="1"/>
    <xf numFmtId="0" fontId="20" fillId="0" borderId="0" xfId="0" applyFont="1" applyBorder="1"/>
    <xf numFmtId="0" fontId="20" fillId="0" borderId="0" xfId="0" applyFont="1"/>
    <xf numFmtId="0" fontId="9" fillId="0" borderId="0" xfId="0" applyFont="1"/>
    <xf numFmtId="0" fontId="9" fillId="0" borderId="0" xfId="0" applyFont="1" applyBorder="1"/>
  </cellXfs>
  <cellStyles count="3">
    <cellStyle name="Обычный" xfId="0" builtinId="0"/>
    <cellStyle name="Обычный 2" xfId="2"/>
    <cellStyle name="Обычный_Приложения 1_2_к письму_баланс эл_энергии_ мощности сетевой организаци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C\Energia\2022&#1075;&#1086;&#1076;\&#1044;&#1083;&#1103;%20&#1088;&#1072;&#1089;&#1095;&#1105;&#1090;&#1072;%20&#1090;&#1072;&#1088;&#1080;&#1092;&#1072;%20&#1085;&#1072;%20&#1087;&#1077;&#1088;&#1077;&#1076;&#1072;&#1095;&#1091;%202022\&#1086;&#1090;%2008-02-21%20&#1060;&#1086;&#1088;&#1084;&#1099;%201.3-1.6%20&#1085;&#1072;%202022&#1075;.%20&#1074;%20&#1082;&#1086;&#1084;&#1080;&#1090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4физика "/>
      <sheetName val="1.3. передача"/>
      <sheetName val="П1.3 "/>
      <sheetName val="1.4 передача"/>
      <sheetName val="П1.4 с собст"/>
      <sheetName val="П1.4 с собст (2)"/>
      <sheetName val="П1.5 передача"/>
      <sheetName val="П1.5 с собст"/>
      <sheetName val="П1.6 передача"/>
      <sheetName val="П1.6"/>
      <sheetName val="П1.30 "/>
      <sheetName val="П2.1"/>
      <sheetName val="П2.2"/>
      <sheetName val="П2.2 (2009)"/>
      <sheetName val="П2.2 (2010)"/>
      <sheetName val="П2.2 (2011)"/>
      <sheetName val="П2.2 (2012)"/>
      <sheetName val="П2.2 (2013)"/>
      <sheetName val="К-Э"/>
      <sheetName val="П2.2  (3)"/>
      <sheetName val="П2.2  (2)"/>
      <sheetName val="Лист1"/>
    </sheetNames>
    <sheetDataSet>
      <sheetData sheetId="0"/>
      <sheetData sheetId="1"/>
      <sheetData sheetId="2">
        <row r="49">
          <cell r="E49">
            <v>15.973520218921255</v>
          </cell>
          <cell r="F49">
            <v>0</v>
          </cell>
          <cell r="G49">
            <v>0.47866908699999999</v>
          </cell>
          <cell r="H49">
            <v>1.9611E-2</v>
          </cell>
        </row>
      </sheetData>
      <sheetData sheetId="3"/>
      <sheetData sheetId="4"/>
      <sheetData sheetId="5"/>
      <sheetData sheetId="6"/>
      <sheetData sheetId="7"/>
      <sheetData sheetId="8">
        <row r="57">
          <cell r="D57">
            <v>1204.600269</v>
          </cell>
          <cell r="F57">
            <v>0.5839049999999999</v>
          </cell>
          <cell r="G57">
            <v>0.93902200000000002</v>
          </cell>
        </row>
      </sheetData>
      <sheetData sheetId="9">
        <row r="11">
          <cell r="D11">
            <v>3.1357159999999999</v>
          </cell>
        </row>
        <row r="12">
          <cell r="D12">
            <v>649.20998999999995</v>
          </cell>
          <cell r="F12">
            <v>6.342797</v>
          </cell>
          <cell r="G12">
            <v>0.82031699999999996</v>
          </cell>
        </row>
        <row r="33">
          <cell r="D33">
            <v>29.004476</v>
          </cell>
        </row>
        <row r="34">
          <cell r="D34">
            <v>798.32908499999996</v>
          </cell>
          <cell r="F34">
            <v>3.2942580000000001</v>
          </cell>
          <cell r="G34">
            <v>0.19159899999999999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65"/>
  <sheetViews>
    <sheetView tabSelected="1" workbookViewId="0">
      <selection activeCell="L10" sqref="L10"/>
    </sheetView>
  </sheetViews>
  <sheetFormatPr defaultColWidth="8.85546875" defaultRowHeight="12.75" x14ac:dyDescent="0.2"/>
  <cols>
    <col min="1" max="1" width="7.7109375" style="1" customWidth="1"/>
    <col min="2" max="2" width="33.42578125" style="1" customWidth="1"/>
    <col min="3" max="3" width="11" style="1" customWidth="1"/>
    <col min="4" max="4" width="12.85546875" style="1" customWidth="1"/>
    <col min="5" max="5" width="13.28515625" style="1" customWidth="1"/>
    <col min="6" max="6" width="8.85546875" style="1" customWidth="1"/>
    <col min="7" max="7" width="10" style="1" customWidth="1"/>
    <col min="8" max="8" width="10.85546875" style="1" customWidth="1"/>
    <col min="9" max="9" width="9.85546875" style="1" customWidth="1"/>
    <col min="10" max="10" width="9.85546875" style="1" bestFit="1" customWidth="1"/>
    <col min="11" max="12" width="9" style="1" bestFit="1" customWidth="1"/>
    <col min="13" max="16384" width="8.85546875" style="1"/>
  </cols>
  <sheetData>
    <row r="1" spans="1:8" ht="13.9" customHeight="1" x14ac:dyDescent="0.2">
      <c r="A1" s="2" t="s">
        <v>0</v>
      </c>
      <c r="B1" s="2"/>
      <c r="C1" s="2"/>
      <c r="D1" s="2"/>
      <c r="E1" s="2"/>
      <c r="F1" s="2"/>
      <c r="G1" s="2"/>
      <c r="H1" s="2"/>
    </row>
    <row r="2" spans="1:8" ht="16.149999999999999" customHeight="1" x14ac:dyDescent="0.25">
      <c r="A2" s="3"/>
      <c r="B2" s="4"/>
      <c r="C2" s="4"/>
      <c r="D2" s="4"/>
      <c r="E2" s="4"/>
      <c r="F2" s="4"/>
      <c r="G2" s="4"/>
      <c r="H2" s="4"/>
    </row>
    <row r="3" spans="1:8" ht="16.5" thickBot="1" x14ac:dyDescent="0.3">
      <c r="H3" s="5"/>
    </row>
    <row r="4" spans="1:8" ht="14.45" customHeight="1" thickBot="1" x14ac:dyDescent="0.25">
      <c r="A4" s="6" t="s">
        <v>1</v>
      </c>
      <c r="B4" s="7" t="s">
        <v>2</v>
      </c>
      <c r="C4" s="8" t="s">
        <v>3</v>
      </c>
      <c r="D4" s="9" t="s">
        <v>4</v>
      </c>
      <c r="E4" s="10"/>
      <c r="F4" s="10"/>
      <c r="G4" s="10"/>
      <c r="H4" s="11"/>
    </row>
    <row r="5" spans="1:8" ht="14.45" customHeight="1" x14ac:dyDescent="0.2">
      <c r="A5" s="12" t="s">
        <v>5</v>
      </c>
      <c r="B5" s="13"/>
      <c r="C5" s="14"/>
      <c r="D5" s="15" t="s">
        <v>6</v>
      </c>
      <c r="E5" s="16" t="s">
        <v>7</v>
      </c>
      <c r="F5" s="17" t="s">
        <v>8</v>
      </c>
      <c r="G5" s="17" t="s">
        <v>9</v>
      </c>
      <c r="H5" s="18" t="s">
        <v>10</v>
      </c>
    </row>
    <row r="6" spans="1:8" x14ac:dyDescent="0.2">
      <c r="A6" s="19">
        <v>1</v>
      </c>
      <c r="B6" s="20">
        <v>2</v>
      </c>
      <c r="C6" s="21">
        <v>3</v>
      </c>
      <c r="D6" s="19">
        <v>4</v>
      </c>
      <c r="E6" s="20">
        <v>5</v>
      </c>
      <c r="F6" s="20">
        <v>6</v>
      </c>
      <c r="G6" s="20">
        <v>7</v>
      </c>
      <c r="H6" s="22">
        <v>8</v>
      </c>
    </row>
    <row r="7" spans="1:8" ht="25.5" x14ac:dyDescent="0.2">
      <c r="A7" s="23">
        <v>1</v>
      </c>
      <c r="B7" s="24" t="s">
        <v>11</v>
      </c>
      <c r="C7" s="25" t="s">
        <v>12</v>
      </c>
      <c r="D7" s="26">
        <f>D8+D14+D15+D19+D20</f>
        <v>1506.8000379999999</v>
      </c>
      <c r="E7" s="27">
        <f>E8+E14+E15+E19+E20</f>
        <v>1505.8454489999999</v>
      </c>
      <c r="F7" s="28">
        <f t="shared" ref="F7:H7" si="0">F8+F14+F15+F19+F20</f>
        <v>0</v>
      </c>
      <c r="G7" s="27">
        <f t="shared" si="0"/>
        <v>11.147250781078641</v>
      </c>
      <c r="H7" s="29">
        <f t="shared" si="0"/>
        <v>1.0313756940786405</v>
      </c>
    </row>
    <row r="8" spans="1:8" ht="25.5" x14ac:dyDescent="0.2">
      <c r="A8" s="30" t="s">
        <v>13</v>
      </c>
      <c r="B8" s="31" t="s">
        <v>14</v>
      </c>
      <c r="C8" s="25" t="s">
        <v>12</v>
      </c>
      <c r="D8" s="32"/>
      <c r="E8" s="33">
        <f>E11+E12+E13</f>
        <v>0</v>
      </c>
      <c r="F8" s="34">
        <f>F11+F12+F13</f>
        <v>0</v>
      </c>
      <c r="G8" s="35">
        <f>G11+G12</f>
        <v>10.192661781078641</v>
      </c>
      <c r="H8" s="36">
        <f>H13</f>
        <v>1.0313756940786405</v>
      </c>
    </row>
    <row r="9" spans="1:8" x14ac:dyDescent="0.2">
      <c r="A9" s="30"/>
      <c r="B9" s="31" t="s">
        <v>15</v>
      </c>
      <c r="C9" s="25"/>
      <c r="D9" s="32"/>
      <c r="E9" s="33"/>
      <c r="F9" s="34"/>
      <c r="G9" s="33"/>
      <c r="H9" s="36"/>
    </row>
    <row r="10" spans="1:8" ht="25.5" x14ac:dyDescent="0.2">
      <c r="A10" s="30"/>
      <c r="B10" s="31" t="s">
        <v>16</v>
      </c>
      <c r="C10" s="25" t="s">
        <v>12</v>
      </c>
      <c r="D10" s="32"/>
      <c r="E10" s="33"/>
      <c r="F10" s="34"/>
      <c r="G10" s="33"/>
      <c r="H10" s="36"/>
    </row>
    <row r="11" spans="1:8" ht="25.5" x14ac:dyDescent="0.2">
      <c r="A11" s="30"/>
      <c r="B11" s="31" t="s">
        <v>7</v>
      </c>
      <c r="C11" s="25" t="s">
        <v>12</v>
      </c>
      <c r="D11" s="38">
        <f>E11+F11+G11+H11</f>
        <v>10.192661781078641</v>
      </c>
      <c r="E11" s="33"/>
      <c r="F11" s="34">
        <v>0</v>
      </c>
      <c r="G11" s="35">
        <f>E38</f>
        <v>10.192661781078641</v>
      </c>
      <c r="H11" s="36"/>
    </row>
    <row r="12" spans="1:8" ht="25.5" x14ac:dyDescent="0.2">
      <c r="A12" s="30"/>
      <c r="B12" s="31" t="s">
        <v>8</v>
      </c>
      <c r="C12" s="25" t="s">
        <v>12</v>
      </c>
      <c r="D12" s="38">
        <f>E12+F12+G12+H12</f>
        <v>0</v>
      </c>
      <c r="E12" s="33"/>
      <c r="F12" s="34"/>
      <c r="G12" s="33">
        <f>F38</f>
        <v>0</v>
      </c>
      <c r="H12" s="36"/>
    </row>
    <row r="13" spans="1:8" ht="25.5" x14ac:dyDescent="0.2">
      <c r="A13" s="30"/>
      <c r="B13" s="31" t="s">
        <v>9</v>
      </c>
      <c r="C13" s="25" t="s">
        <v>12</v>
      </c>
      <c r="D13" s="38">
        <f>E13+F13+G13+H13</f>
        <v>1.0313756940786405</v>
      </c>
      <c r="E13" s="33"/>
      <c r="F13" s="34"/>
      <c r="G13" s="33"/>
      <c r="H13" s="36">
        <f>G38</f>
        <v>1.0313756940786405</v>
      </c>
    </row>
    <row r="14" spans="1:8" ht="25.5" x14ac:dyDescent="0.2">
      <c r="A14" s="30" t="s">
        <v>17</v>
      </c>
      <c r="B14" s="31" t="s">
        <v>18</v>
      </c>
      <c r="C14" s="25" t="s">
        <v>12</v>
      </c>
      <c r="D14" s="38">
        <f>E14+F14+G14+H14</f>
        <v>628.51185299999997</v>
      </c>
      <c r="E14" s="35">
        <v>628.51185299999997</v>
      </c>
      <c r="F14" s="33">
        <v>0</v>
      </c>
      <c r="G14" s="33">
        <v>0</v>
      </c>
      <c r="H14" s="37">
        <v>0</v>
      </c>
    </row>
    <row r="15" spans="1:8" ht="25.5" x14ac:dyDescent="0.2">
      <c r="A15" s="30" t="s">
        <v>19</v>
      </c>
      <c r="B15" s="31" t="s">
        <v>20</v>
      </c>
      <c r="C15" s="25" t="s">
        <v>12</v>
      </c>
      <c r="D15" s="38">
        <f t="shared" ref="D15:D21" si="1">E15+F15+G15+H15</f>
        <v>878.288185</v>
      </c>
      <c r="E15" s="35">
        <f>E16+E17+E18</f>
        <v>877.33359599999994</v>
      </c>
      <c r="F15" s="33">
        <f>F16+F17+F18</f>
        <v>0</v>
      </c>
      <c r="G15" s="35">
        <f>G16+G17+G18</f>
        <v>0.95458900000000002</v>
      </c>
      <c r="H15" s="37">
        <f>H16+H17+H18</f>
        <v>0</v>
      </c>
    </row>
    <row r="16" spans="1:8" ht="25.5" x14ac:dyDescent="0.2">
      <c r="A16" s="30" t="s">
        <v>21</v>
      </c>
      <c r="B16" s="31" t="s">
        <v>22</v>
      </c>
      <c r="C16" s="25" t="s">
        <v>12</v>
      </c>
      <c r="D16" s="38">
        <f t="shared" si="1"/>
        <v>698.510538</v>
      </c>
      <c r="E16" s="35">
        <v>698.510538</v>
      </c>
      <c r="F16" s="33">
        <v>0</v>
      </c>
      <c r="G16" s="33">
        <v>0</v>
      </c>
      <c r="H16" s="37">
        <v>0</v>
      </c>
    </row>
    <row r="17" spans="1:15" ht="25.5" x14ac:dyDescent="0.2">
      <c r="A17" s="30" t="s">
        <v>23</v>
      </c>
      <c r="B17" s="31" t="s">
        <v>24</v>
      </c>
      <c r="C17" s="25" t="s">
        <v>12</v>
      </c>
      <c r="D17" s="38">
        <f t="shared" si="1"/>
        <v>87.333725999999999</v>
      </c>
      <c r="E17" s="35">
        <v>87.333725999999999</v>
      </c>
      <c r="F17" s="33">
        <v>0</v>
      </c>
      <c r="G17" s="33">
        <v>0</v>
      </c>
      <c r="H17" s="37">
        <v>0</v>
      </c>
    </row>
    <row r="18" spans="1:15" ht="25.5" x14ac:dyDescent="0.2">
      <c r="A18" s="30" t="s">
        <v>25</v>
      </c>
      <c r="B18" s="31" t="s">
        <v>26</v>
      </c>
      <c r="C18" s="25" t="s">
        <v>12</v>
      </c>
      <c r="D18" s="38">
        <f t="shared" si="1"/>
        <v>92.443921000000003</v>
      </c>
      <c r="E18" s="35">
        <v>91.489332000000005</v>
      </c>
      <c r="F18" s="33">
        <v>0</v>
      </c>
      <c r="G18" s="35">
        <v>0.95458900000000002</v>
      </c>
      <c r="H18" s="37">
        <v>0</v>
      </c>
    </row>
    <row r="19" spans="1:15" ht="25.5" x14ac:dyDescent="0.2">
      <c r="A19" s="30" t="s">
        <v>27</v>
      </c>
      <c r="B19" s="31" t="s">
        <v>28</v>
      </c>
      <c r="C19" s="25" t="s">
        <v>12</v>
      </c>
      <c r="D19" s="38">
        <f t="shared" si="1"/>
        <v>0</v>
      </c>
      <c r="E19" s="33">
        <v>0</v>
      </c>
      <c r="F19" s="33">
        <v>0</v>
      </c>
      <c r="G19" s="35">
        <v>0</v>
      </c>
      <c r="H19" s="37">
        <v>0</v>
      </c>
    </row>
    <row r="20" spans="1:15" ht="25.5" x14ac:dyDescent="0.2">
      <c r="A20" s="30" t="s">
        <v>29</v>
      </c>
      <c r="B20" s="31" t="s">
        <v>30</v>
      </c>
      <c r="C20" s="25" t="s">
        <v>12</v>
      </c>
      <c r="D20" s="38">
        <f t="shared" si="1"/>
        <v>0</v>
      </c>
      <c r="E20" s="33"/>
      <c r="F20" s="33"/>
      <c r="G20" s="35">
        <v>0</v>
      </c>
      <c r="H20" s="37"/>
    </row>
    <row r="21" spans="1:15" s="44" customFormat="1" ht="25.5" x14ac:dyDescent="0.2">
      <c r="A21" s="40" t="s">
        <v>31</v>
      </c>
      <c r="B21" s="41" t="s">
        <v>32</v>
      </c>
      <c r="C21" s="42" t="s">
        <v>12</v>
      </c>
      <c r="D21" s="43">
        <f t="shared" si="1"/>
        <v>16.471800305921256</v>
      </c>
      <c r="E21" s="43">
        <f>'[1]П1.3 '!E49</f>
        <v>15.973520218921255</v>
      </c>
      <c r="F21" s="43">
        <f>'[1]П1.3 '!F49</f>
        <v>0</v>
      </c>
      <c r="G21" s="43">
        <f>'[1]П1.3 '!G49</f>
        <v>0.47866908699999999</v>
      </c>
      <c r="H21" s="43">
        <f>'[1]П1.3 '!H49</f>
        <v>1.9611E-2</v>
      </c>
      <c r="O21" s="45"/>
    </row>
    <row r="22" spans="1:15" s="44" customFormat="1" x14ac:dyDescent="0.2">
      <c r="A22" s="30"/>
      <c r="B22" s="31" t="s">
        <v>33</v>
      </c>
      <c r="C22" s="46" t="s">
        <v>34</v>
      </c>
      <c r="D22" s="47">
        <f>D21/D7*100</f>
        <v>1.0931643144756318</v>
      </c>
      <c r="E22" s="48">
        <f>E21/E7*100</f>
        <v>1.0607675727631234</v>
      </c>
      <c r="F22" s="34"/>
      <c r="G22" s="48">
        <f>G21/G7*100</f>
        <v>4.2940550670349458</v>
      </c>
      <c r="H22" s="49">
        <f>H21/H7*100</f>
        <v>1.9014409698222632</v>
      </c>
    </row>
    <row r="23" spans="1:15" s="44" customFormat="1" ht="38.25" x14ac:dyDescent="0.2">
      <c r="A23" s="30" t="s">
        <v>35</v>
      </c>
      <c r="B23" s="31" t="s">
        <v>36</v>
      </c>
      <c r="C23" s="25" t="s">
        <v>12</v>
      </c>
      <c r="D23" s="32"/>
      <c r="E23" s="33"/>
      <c r="F23" s="34"/>
      <c r="G23" s="33"/>
      <c r="H23" s="37"/>
    </row>
    <row r="24" spans="1:15" s="44" customFormat="1" x14ac:dyDescent="0.2">
      <c r="A24" s="50" t="s">
        <v>37</v>
      </c>
      <c r="B24" s="51" t="s">
        <v>38</v>
      </c>
      <c r="C24" s="52" t="s">
        <v>12</v>
      </c>
      <c r="D24" s="53">
        <f>D7-D21</f>
        <v>1490.3282376940786</v>
      </c>
      <c r="E24" s="54">
        <f>E7-E21</f>
        <v>1489.8719287810786</v>
      </c>
      <c r="F24" s="55">
        <f>F7-F21</f>
        <v>0</v>
      </c>
      <c r="G24" s="56">
        <f>G7-G21</f>
        <v>10.668581694078641</v>
      </c>
      <c r="H24" s="57">
        <f>H7-H21</f>
        <v>1.0117646940786404</v>
      </c>
    </row>
    <row r="25" spans="1:15" s="44" customFormat="1" ht="25.5" x14ac:dyDescent="0.2">
      <c r="A25" s="58" t="s">
        <v>39</v>
      </c>
      <c r="B25" s="59" t="s">
        <v>40</v>
      </c>
      <c r="C25" s="60" t="s">
        <v>12</v>
      </c>
      <c r="D25" s="61">
        <f>E25+F25+G25+H25</f>
        <v>32.140191999999999</v>
      </c>
      <c r="E25" s="62">
        <f>[1]П1.6!D11+[1]П1.6!D33</f>
        <v>32.140191999999999</v>
      </c>
      <c r="F25" s="63">
        <f>[1]П1.6!E11+[1]П1.6!E33</f>
        <v>0</v>
      </c>
      <c r="G25" s="62">
        <f>[1]П1.6!F11+[1]П1.6!F33</f>
        <v>0</v>
      </c>
      <c r="H25" s="64"/>
    </row>
    <row r="26" spans="1:15" s="44" customFormat="1" ht="25.5" x14ac:dyDescent="0.2">
      <c r="A26" s="30"/>
      <c r="B26" s="31" t="s">
        <v>41</v>
      </c>
      <c r="C26" s="25" t="s">
        <v>12</v>
      </c>
      <c r="D26" s="38">
        <f>E26+F26+G26+H26</f>
        <v>29.004476</v>
      </c>
      <c r="E26" s="35">
        <f>[1]П1.6!D33</f>
        <v>29.004476</v>
      </c>
      <c r="F26" s="34">
        <f>[1]П1.6!E33</f>
        <v>0</v>
      </c>
      <c r="G26" s="35">
        <f>[1]П1.6!F33</f>
        <v>0</v>
      </c>
      <c r="H26" s="36"/>
    </row>
    <row r="27" spans="1:15" s="44" customFormat="1" ht="25.5" x14ac:dyDescent="0.2">
      <c r="A27" s="66" t="s">
        <v>42</v>
      </c>
      <c r="B27" s="67" t="s">
        <v>43</v>
      </c>
      <c r="C27" s="68" t="s">
        <v>12</v>
      </c>
      <c r="D27" s="69">
        <f>E27+F27+G27+H27</f>
        <v>1363.0785779999999</v>
      </c>
      <c r="E27" s="70">
        <f>E29+E30</f>
        <v>1353.0396069999999</v>
      </c>
      <c r="F27" s="71">
        <f>F29+F30</f>
        <v>0</v>
      </c>
      <c r="G27" s="70">
        <f>G29+G30</f>
        <v>9.0270550000000007</v>
      </c>
      <c r="H27" s="72">
        <f>H29+H30</f>
        <v>1.011916</v>
      </c>
      <c r="I27" s="65"/>
      <c r="J27" s="65"/>
      <c r="L27" s="65"/>
      <c r="M27" s="65"/>
    </row>
    <row r="28" spans="1:15" s="44" customFormat="1" x14ac:dyDescent="0.2">
      <c r="A28" s="30"/>
      <c r="B28" s="31" t="s">
        <v>44</v>
      </c>
      <c r="C28" s="25"/>
      <c r="D28" s="32"/>
      <c r="E28" s="33"/>
      <c r="F28" s="33"/>
      <c r="G28" s="33"/>
      <c r="H28" s="37"/>
      <c r="I28" s="65"/>
      <c r="J28" s="65"/>
      <c r="K28" s="65"/>
      <c r="L28" s="65"/>
      <c r="M28" s="65"/>
    </row>
    <row r="29" spans="1:15" s="44" customFormat="1" ht="38.25" x14ac:dyDescent="0.2">
      <c r="A29" s="30"/>
      <c r="B29" s="31" t="s">
        <v>45</v>
      </c>
      <c r="C29" s="25" t="s">
        <v>12</v>
      </c>
      <c r="D29" s="38">
        <f t="shared" ref="D29:D37" si="2">E29+F29+G29+H29</f>
        <v>647.10630300000014</v>
      </c>
      <c r="E29" s="73">
        <f>[1]П1.6!D12-2.087867-7.182434-(-0.0035)</f>
        <v>639.94318900000007</v>
      </c>
      <c r="F29" s="34">
        <f>[1]П1.6!E12</f>
        <v>0</v>
      </c>
      <c r="G29" s="35">
        <f>[1]П1.6!F12</f>
        <v>6.342797</v>
      </c>
      <c r="H29" s="36">
        <f>[1]П1.6!G12</f>
        <v>0.82031699999999996</v>
      </c>
      <c r="I29" s="65"/>
      <c r="J29" s="65"/>
      <c r="K29" s="65"/>
      <c r="L29" s="65"/>
      <c r="M29" s="65"/>
    </row>
    <row r="30" spans="1:15" ht="38.25" x14ac:dyDescent="0.2">
      <c r="A30" s="30"/>
      <c r="B30" s="31" t="s">
        <v>46</v>
      </c>
      <c r="C30" s="25" t="s">
        <v>12</v>
      </c>
      <c r="D30" s="38">
        <f t="shared" si="2"/>
        <v>715.97227499999985</v>
      </c>
      <c r="E30" s="73">
        <f>[1]П1.6!D34-2.432075-(-0.012767)-0.090862-62.569146-20.153351</f>
        <v>713.09641799999986</v>
      </c>
      <c r="F30" s="34">
        <f>[1]П1.6!E34-F32-F37</f>
        <v>0</v>
      </c>
      <c r="G30" s="35">
        <f>[1]П1.6!F34-0.61</f>
        <v>2.6842580000000003</v>
      </c>
      <c r="H30" s="74">
        <f>[1]П1.6!G34-0</f>
        <v>0.19159899999999999</v>
      </c>
    </row>
    <row r="31" spans="1:15" ht="25.5" x14ac:dyDescent="0.2">
      <c r="A31" s="75" t="s">
        <v>47</v>
      </c>
      <c r="B31" s="76" t="s">
        <v>48</v>
      </c>
      <c r="C31" s="77" t="s">
        <v>12</v>
      </c>
      <c r="D31" s="78">
        <f t="shared" si="2"/>
        <v>1206.123196</v>
      </c>
      <c r="E31" s="79">
        <f>'[1]П1.6 передача'!D57</f>
        <v>1204.600269</v>
      </c>
      <c r="F31" s="80"/>
      <c r="G31" s="81">
        <f>'[1]П1.6 передача'!F57</f>
        <v>0.5839049999999999</v>
      </c>
      <c r="H31" s="82">
        <f>'[1]П1.6 передача'!G57</f>
        <v>0.93902200000000002</v>
      </c>
    </row>
    <row r="32" spans="1:15" ht="25.5" x14ac:dyDescent="0.2">
      <c r="A32" s="83" t="s">
        <v>49</v>
      </c>
      <c r="B32" s="84" t="s">
        <v>50</v>
      </c>
      <c r="C32" s="85" t="s">
        <v>12</v>
      </c>
      <c r="D32" s="86">
        <f t="shared" si="2"/>
        <v>95.109618999999995</v>
      </c>
      <c r="E32" s="87">
        <f>E34+E35+E36+E37+E33</f>
        <v>94.499467999999993</v>
      </c>
      <c r="F32" s="87">
        <f>F34+F35+F36+F37+F33</f>
        <v>0</v>
      </c>
      <c r="G32" s="87">
        <f>G34+G35+G36+G37+G33</f>
        <v>0.610151</v>
      </c>
      <c r="H32" s="87">
        <f>H34+H35+H36+H37+H33</f>
        <v>0</v>
      </c>
    </row>
    <row r="33" spans="1:8" ht="25.5" x14ac:dyDescent="0.2">
      <c r="A33" s="88" t="s">
        <v>51</v>
      </c>
      <c r="B33" s="31" t="s">
        <v>52</v>
      </c>
      <c r="C33" s="25" t="s">
        <v>12</v>
      </c>
      <c r="D33" s="38">
        <f t="shared" si="2"/>
        <v>4.0573180000000004</v>
      </c>
      <c r="E33" s="35">
        <v>4.0573180000000004</v>
      </c>
      <c r="F33" s="33"/>
      <c r="G33" s="33"/>
      <c r="H33" s="37"/>
    </row>
    <row r="34" spans="1:8" ht="25.5" x14ac:dyDescent="0.2">
      <c r="A34" s="88" t="s">
        <v>53</v>
      </c>
      <c r="B34" s="31" t="s">
        <v>54</v>
      </c>
      <c r="C34" s="25" t="s">
        <v>12</v>
      </c>
      <c r="D34" s="38">
        <f t="shared" si="2"/>
        <v>0.610151</v>
      </c>
      <c r="E34" s="39"/>
      <c r="F34" s="34"/>
      <c r="G34" s="39">
        <v>0.610151</v>
      </c>
      <c r="H34" s="36"/>
    </row>
    <row r="35" spans="1:8" ht="25.5" x14ac:dyDescent="0.2">
      <c r="A35" s="30" t="s">
        <v>55</v>
      </c>
      <c r="B35" s="31" t="s">
        <v>56</v>
      </c>
      <c r="C35" s="25" t="s">
        <v>12</v>
      </c>
      <c r="D35" s="38">
        <f t="shared" si="2"/>
        <v>7.2732960000000002</v>
      </c>
      <c r="E35" s="89">
        <v>7.2732960000000002</v>
      </c>
      <c r="F35" s="34">
        <v>0</v>
      </c>
      <c r="G35" s="33">
        <v>0</v>
      </c>
      <c r="H35" s="37">
        <v>0</v>
      </c>
    </row>
    <row r="36" spans="1:8" ht="25.5" x14ac:dyDescent="0.2">
      <c r="A36" s="30" t="s">
        <v>57</v>
      </c>
      <c r="B36" s="90" t="s">
        <v>58</v>
      </c>
      <c r="C36" s="25" t="s">
        <v>12</v>
      </c>
      <c r="D36" s="38">
        <f t="shared" si="2"/>
        <v>63.015503000000002</v>
      </c>
      <c r="E36" s="35">
        <v>63.015503000000002</v>
      </c>
      <c r="F36" s="34">
        <v>0</v>
      </c>
      <c r="G36" s="33">
        <v>0</v>
      </c>
      <c r="H36" s="37">
        <v>0</v>
      </c>
    </row>
    <row r="37" spans="1:8" ht="25.5" x14ac:dyDescent="0.2">
      <c r="A37" s="30" t="s">
        <v>59</v>
      </c>
      <c r="B37" s="91" t="s">
        <v>60</v>
      </c>
      <c r="C37" s="92" t="s">
        <v>12</v>
      </c>
      <c r="D37" s="93">
        <f t="shared" si="2"/>
        <v>20.153351000000001</v>
      </c>
      <c r="E37" s="94">
        <v>20.153351000000001</v>
      </c>
      <c r="F37" s="95"/>
      <c r="G37" s="94"/>
      <c r="H37" s="96"/>
    </row>
    <row r="38" spans="1:8" ht="26.25" thickBot="1" x14ac:dyDescent="0.25">
      <c r="A38" s="97" t="s">
        <v>61</v>
      </c>
      <c r="B38" s="98" t="s">
        <v>62</v>
      </c>
      <c r="C38" s="99" t="s">
        <v>12</v>
      </c>
      <c r="D38" s="100">
        <f t="shared" ref="D38:H38" si="3">D24-D25-D32-D27</f>
        <v>-1.5130592146306299E-4</v>
      </c>
      <c r="E38" s="101">
        <f t="shared" si="3"/>
        <v>10.192661781078641</v>
      </c>
      <c r="F38" s="102">
        <f t="shared" si="3"/>
        <v>0</v>
      </c>
      <c r="G38" s="101">
        <f t="shared" si="3"/>
        <v>1.0313756940786405</v>
      </c>
      <c r="H38" s="103">
        <f t="shared" si="3"/>
        <v>-1.513059213595902E-4</v>
      </c>
    </row>
    <row r="39" spans="1:8" ht="15.75" customHeight="1" x14ac:dyDescent="0.2">
      <c r="A39" s="104"/>
      <c r="B39" s="104"/>
      <c r="C39" s="104"/>
      <c r="D39" s="104"/>
      <c r="E39" s="104"/>
      <c r="F39" s="104"/>
      <c r="G39" s="104"/>
      <c r="H39" s="104"/>
    </row>
    <row r="40" spans="1:8" ht="15.75" customHeight="1" x14ac:dyDescent="0.2">
      <c r="A40" s="104"/>
      <c r="B40" s="105"/>
      <c r="C40" s="106"/>
      <c r="D40" s="107">
        <f>D24-D25</f>
        <v>1458.1880456940785</v>
      </c>
      <c r="E40" s="108"/>
      <c r="F40" s="109"/>
      <c r="G40" s="108"/>
      <c r="H40" s="110">
        <f t="shared" ref="H40" si="4">H24-H25</f>
        <v>1.0117646940786404</v>
      </c>
    </row>
    <row r="41" spans="1:8" ht="15.75" customHeight="1" x14ac:dyDescent="0.2">
      <c r="A41" s="104"/>
      <c r="B41" s="105"/>
      <c r="C41" s="106"/>
      <c r="D41" s="111">
        <f>D7-D21-D25-D27-D32-D37</f>
        <v>-20.153502305921393</v>
      </c>
      <c r="E41" s="110"/>
      <c r="F41" s="110"/>
      <c r="G41" s="110"/>
      <c r="H41" s="110"/>
    </row>
    <row r="42" spans="1:8" ht="15.75" customHeight="1" x14ac:dyDescent="0.2">
      <c r="A42" s="104"/>
      <c r="B42" s="105"/>
      <c r="C42" s="106"/>
      <c r="D42" s="110"/>
      <c r="E42" s="110"/>
      <c r="F42" s="110"/>
      <c r="G42" s="110"/>
      <c r="H42" s="110"/>
    </row>
    <row r="43" spans="1:8" ht="15.75" customHeight="1" x14ac:dyDescent="0.2">
      <c r="A43" s="104"/>
      <c r="B43" s="105"/>
      <c r="C43" s="105"/>
      <c r="D43" s="112"/>
      <c r="E43" s="112"/>
      <c r="F43" s="112"/>
      <c r="G43" s="112"/>
      <c r="H43" s="112"/>
    </row>
    <row r="44" spans="1:8" ht="15.75" customHeight="1" x14ac:dyDescent="0.2">
      <c r="A44" s="104"/>
      <c r="B44" s="105"/>
      <c r="C44" s="105"/>
      <c r="D44" s="112"/>
      <c r="E44" s="112"/>
      <c r="F44" s="112"/>
      <c r="G44" s="112"/>
      <c r="H44" s="112"/>
    </row>
    <row r="45" spans="1:8" ht="10.15" customHeight="1" x14ac:dyDescent="0.2">
      <c r="A45" s="104"/>
      <c r="B45" s="104"/>
      <c r="C45" s="104"/>
      <c r="D45" s="104"/>
      <c r="E45" s="104"/>
      <c r="F45" s="104"/>
      <c r="G45" s="104"/>
      <c r="H45" s="104"/>
    </row>
    <row r="46" spans="1:8" ht="18.600000000000001" customHeight="1" x14ac:dyDescent="0.3">
      <c r="A46" s="113"/>
      <c r="B46" s="114"/>
      <c r="C46" s="114"/>
      <c r="D46" s="114"/>
      <c r="E46" s="114"/>
      <c r="F46" s="114"/>
      <c r="G46" s="114"/>
      <c r="H46" s="115"/>
    </row>
    <row r="47" spans="1:8" ht="20.25" x14ac:dyDescent="0.3">
      <c r="A47" s="113"/>
      <c r="B47" s="114"/>
      <c r="C47" s="114"/>
      <c r="D47" s="114"/>
      <c r="E47" s="114"/>
      <c r="F47" s="114"/>
      <c r="G47" s="114"/>
      <c r="H47" s="115"/>
    </row>
    <row r="48" spans="1:8" ht="20.25" x14ac:dyDescent="0.3">
      <c r="A48" s="114"/>
      <c r="B48" s="114"/>
      <c r="C48" s="114"/>
      <c r="D48" s="114"/>
      <c r="E48" s="114"/>
      <c r="F48" s="114"/>
      <c r="G48" s="114"/>
      <c r="H48" s="115"/>
    </row>
    <row r="49" spans="1:8" ht="20.25" x14ac:dyDescent="0.3">
      <c r="A49" s="114"/>
      <c r="B49" s="114"/>
      <c r="C49" s="114"/>
      <c r="D49" s="114"/>
      <c r="E49" s="114"/>
      <c r="F49" s="114"/>
      <c r="G49" s="114"/>
      <c r="H49" s="114"/>
    </row>
    <row r="50" spans="1:8" ht="20.25" x14ac:dyDescent="0.3">
      <c r="A50" s="113"/>
      <c r="B50" s="114"/>
      <c r="C50" s="117"/>
      <c r="D50" s="115"/>
      <c r="E50" s="115"/>
      <c r="F50" s="115"/>
      <c r="G50" s="115"/>
      <c r="H50" s="118"/>
    </row>
    <row r="51" spans="1:8" ht="20.25" x14ac:dyDescent="0.3">
      <c r="A51" s="114"/>
      <c r="B51" s="114"/>
      <c r="C51" s="114"/>
      <c r="D51" s="114"/>
      <c r="E51" s="114"/>
      <c r="F51" s="114"/>
      <c r="G51" s="114"/>
      <c r="H51" s="115"/>
    </row>
    <row r="52" spans="1:8" ht="20.25" x14ac:dyDescent="0.3">
      <c r="A52" s="113"/>
      <c r="B52" s="113"/>
      <c r="C52" s="113"/>
      <c r="D52" s="113"/>
      <c r="E52" s="113"/>
      <c r="F52" s="113"/>
      <c r="G52" s="113"/>
      <c r="H52" s="113"/>
    </row>
    <row r="53" spans="1:8" ht="18.75" x14ac:dyDescent="0.3">
      <c r="A53" s="119"/>
      <c r="B53" s="119"/>
      <c r="C53" s="116"/>
      <c r="D53" s="116"/>
      <c r="E53" s="116"/>
      <c r="F53" s="116"/>
      <c r="G53" s="116"/>
      <c r="H53" s="119"/>
    </row>
    <row r="54" spans="1:8" ht="18.75" x14ac:dyDescent="0.3">
      <c r="A54" s="120"/>
      <c r="B54" s="120"/>
      <c r="C54" s="119"/>
      <c r="D54" s="119"/>
      <c r="E54" s="119"/>
      <c r="F54" s="119"/>
      <c r="G54" s="119"/>
      <c r="H54" s="119"/>
    </row>
    <row r="55" spans="1:8" ht="18.600000000000001" customHeight="1" x14ac:dyDescent="0.3">
      <c r="A55" s="115"/>
      <c r="B55" s="121"/>
      <c r="C55" s="121"/>
      <c r="D55" s="121"/>
      <c r="E55" s="121"/>
      <c r="F55" s="121"/>
      <c r="G55" s="121"/>
      <c r="H55" s="121"/>
    </row>
    <row r="56" spans="1:8" ht="18" customHeight="1" x14ac:dyDescent="0.3">
      <c r="A56" s="120"/>
      <c r="B56" s="121"/>
      <c r="C56" s="121"/>
      <c r="D56" s="122"/>
      <c r="E56" s="121"/>
      <c r="F56" s="121"/>
      <c r="G56" s="121"/>
      <c r="H56" s="121"/>
    </row>
    <row r="57" spans="1:8" ht="20.25" x14ac:dyDescent="0.3">
      <c r="A57" s="119"/>
      <c r="B57" s="121"/>
      <c r="C57" s="121"/>
      <c r="D57" s="121"/>
      <c r="E57" s="121"/>
      <c r="F57" s="121"/>
      <c r="G57" s="121"/>
      <c r="H57" s="114"/>
    </row>
    <row r="58" spans="1:8" ht="18.75" x14ac:dyDescent="0.3">
      <c r="A58" s="120"/>
      <c r="B58" s="120"/>
      <c r="C58" s="119"/>
      <c r="D58" s="119"/>
      <c r="E58" s="119"/>
      <c r="F58" s="119"/>
      <c r="G58" s="119"/>
      <c r="H58" s="119"/>
    </row>
    <row r="59" spans="1:8" ht="18.75" x14ac:dyDescent="0.3">
      <c r="A59" s="120"/>
      <c r="B59" s="120"/>
      <c r="C59" s="119"/>
      <c r="D59" s="119"/>
      <c r="E59" s="119"/>
      <c r="F59" s="119"/>
      <c r="G59" s="119"/>
      <c r="H59" s="119"/>
    </row>
    <row r="60" spans="1:8" ht="18.75" x14ac:dyDescent="0.3">
      <c r="A60" s="120"/>
      <c r="B60" s="120"/>
      <c r="C60" s="120"/>
      <c r="D60" s="120"/>
      <c r="E60" s="120"/>
      <c r="F60" s="120"/>
      <c r="G60" s="120"/>
      <c r="H60" s="119"/>
    </row>
    <row r="61" spans="1:8" ht="18.75" x14ac:dyDescent="0.3">
      <c r="A61" s="119"/>
      <c r="B61" s="119"/>
      <c r="C61" s="119"/>
      <c r="D61" s="119"/>
      <c r="E61" s="119"/>
      <c r="F61" s="119"/>
      <c r="G61" s="119"/>
      <c r="H61" s="119"/>
    </row>
    <row r="62" spans="1:8" ht="18.75" x14ac:dyDescent="0.3">
      <c r="A62" s="119"/>
      <c r="B62" s="119"/>
      <c r="C62" s="119"/>
      <c r="D62" s="119"/>
      <c r="E62" s="119"/>
      <c r="F62" s="119"/>
      <c r="G62" s="119"/>
      <c r="H62" s="119"/>
    </row>
    <row r="63" spans="1:8" ht="18.75" x14ac:dyDescent="0.3">
      <c r="A63" s="119"/>
      <c r="B63" s="119"/>
      <c r="C63" s="119"/>
      <c r="D63" s="119"/>
      <c r="E63" s="119"/>
      <c r="F63" s="119"/>
      <c r="G63" s="119"/>
      <c r="H63" s="119"/>
    </row>
    <row r="64" spans="1:8" x14ac:dyDescent="0.2">
      <c r="A64" s="116"/>
      <c r="B64" s="116"/>
      <c r="C64" s="116"/>
      <c r="D64" s="116"/>
      <c r="E64" s="116"/>
      <c r="F64" s="116"/>
      <c r="G64" s="116"/>
      <c r="H64" s="116"/>
    </row>
    <row r="65" spans="8:8" x14ac:dyDescent="0.2">
      <c r="H65" s="116"/>
    </row>
  </sheetData>
  <mergeCells count="5">
    <mergeCell ref="A4:A5"/>
    <mergeCell ref="B4:B5"/>
    <mergeCell ref="C4:C5"/>
    <mergeCell ref="D4:H4"/>
    <mergeCell ref="A1:H1"/>
  </mergeCells>
  <pageMargins left="0.19685039370078741" right="0.19685039370078741" top="0.19685039370078741" bottom="0.19685039370078741" header="0.51181102362204722" footer="0.47244094488188981"/>
  <pageSetup paperSize="9" scale="45" orientation="portrait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П1.4 с собст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Нина Николаевна</dc:creator>
  <cp:lastModifiedBy>Лебедева Нина Николаевна</cp:lastModifiedBy>
  <dcterms:created xsi:type="dcterms:W3CDTF">2021-02-26T12:46:56Z</dcterms:created>
  <dcterms:modified xsi:type="dcterms:W3CDTF">2021-02-26T12:49:21Z</dcterms:modified>
</cp:coreProperties>
</file>