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3955" windowHeight="10035" activeTab="0"/>
  </bookViews>
  <sheets>
    <sheet name="Баланс" sheetId="1" r:id="rId1"/>
  </sheets>
  <externalReferences>
    <externalReference r:id="rId4"/>
  </externalReferences>
  <definedNames>
    <definedName name="_xlnm.Print_Area" localSheetId="0">'Баланс'!$A$1:$H$45</definedName>
  </definedNames>
  <calcPr fullCalcOnLoad="1"/>
</workbook>
</file>

<file path=xl/comments1.xml><?xml version="1.0" encoding="utf-8"?>
<comments xmlns="http://schemas.openxmlformats.org/spreadsheetml/2006/main">
  <authors>
    <author>lebedeva</author>
  </authors>
  <commentList>
    <comment ref="G23" authorId="0">
      <text>
        <r>
          <rPr>
            <b/>
            <sz val="8"/>
            <rFont val="Tahoma"/>
            <family val="2"/>
          </rPr>
          <t>lebedeva: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укс-договор с татэнергосбыт 1344</t>
        </r>
      </text>
    </comment>
  </commentList>
</comments>
</file>

<file path=xl/sharedStrings.xml><?xml version="1.0" encoding="utf-8"?>
<sst xmlns="http://schemas.openxmlformats.org/spreadsheetml/2006/main" count="61" uniqueCount="61">
  <si>
    <t>тыс.кВтч</t>
  </si>
  <si>
    <t xml:space="preserve">№ п.п. </t>
  </si>
  <si>
    <t xml:space="preserve">Показатели        </t>
  </si>
  <si>
    <t>Всего</t>
  </si>
  <si>
    <t>ВН -110</t>
  </si>
  <si>
    <t>СН</t>
  </si>
  <si>
    <t>СН1-35</t>
  </si>
  <si>
    <t>СН2-10;6</t>
  </si>
  <si>
    <t>НН 10-0,4</t>
  </si>
  <si>
    <t xml:space="preserve">1.  </t>
  </si>
  <si>
    <t>Поступило эл. энергии в сеть, ВСЕГО</t>
  </si>
  <si>
    <t xml:space="preserve">1.1. </t>
  </si>
  <si>
    <t>из смежной сети, всего</t>
  </si>
  <si>
    <t>в том числе из сети</t>
  </si>
  <si>
    <t>ВН</t>
  </si>
  <si>
    <t>СН1</t>
  </si>
  <si>
    <t>СН2</t>
  </si>
  <si>
    <t xml:space="preserve">1.2. </t>
  </si>
  <si>
    <t>от Производителя</t>
  </si>
  <si>
    <t xml:space="preserve">1.3. </t>
  </si>
  <si>
    <t>из сетей СО</t>
  </si>
  <si>
    <t>в том числе</t>
  </si>
  <si>
    <t>ОАО"Сетевая компания"</t>
  </si>
  <si>
    <t>СО-1(ООО"ПЭС")</t>
  </si>
  <si>
    <t xml:space="preserve">1.4. </t>
  </si>
  <si>
    <t>от Потребителей ГП (ЭСО)</t>
  </si>
  <si>
    <t xml:space="preserve">2.   </t>
  </si>
  <si>
    <t>Потери электроэнергии в сети</t>
  </si>
  <si>
    <t xml:space="preserve">то же в % </t>
  </si>
  <si>
    <t xml:space="preserve">3.   </t>
  </si>
  <si>
    <t>Отпуск электроэнергии из сети всего, в том числе:</t>
  </si>
  <si>
    <t>3.1.</t>
  </si>
  <si>
    <t>Собственное потребление</t>
  </si>
  <si>
    <t>3.2.</t>
  </si>
  <si>
    <t>По потребителям ГП (ЭСО):</t>
  </si>
  <si>
    <t>3.2.1.</t>
  </si>
  <si>
    <t>По юридическим лицам</t>
  </si>
  <si>
    <t>3.2.2.</t>
  </si>
  <si>
    <t>По физическим лицам</t>
  </si>
  <si>
    <t>3.3.</t>
  </si>
  <si>
    <t>В сети СО</t>
  </si>
  <si>
    <t>3.3.1.</t>
  </si>
  <si>
    <t>ОАО"Сетевая компания"(НкЭС)</t>
  </si>
  <si>
    <t>3.3.2.</t>
  </si>
  <si>
    <t>ОАО"Сетевая компания"(НчЭС)</t>
  </si>
  <si>
    <t>3.3.3.</t>
  </si>
  <si>
    <t xml:space="preserve">СО-1(ЧВК) </t>
  </si>
  <si>
    <t>3.3.4.</t>
  </si>
  <si>
    <t>СО-2(ПЭС)</t>
  </si>
  <si>
    <t>4.</t>
  </si>
  <si>
    <t>Трансформировано из сети ВН/СН, СН/НН</t>
  </si>
  <si>
    <t>Примечание:</t>
  </si>
  <si>
    <t>* - в.т.ч. потребители приравненные к категории "население"</t>
  </si>
  <si>
    <t>От Исполнителя</t>
  </si>
  <si>
    <t>От Заказчика</t>
  </si>
  <si>
    <t>ОАО "Сетевая компания" филиал НчЭС</t>
  </si>
  <si>
    <t>Т.Б.Денчик</t>
  </si>
  <si>
    <t>ОАО "Сетевая компания" филиал НкЭС</t>
  </si>
  <si>
    <t>Р.Р.Сафиуллин</t>
  </si>
  <si>
    <t>2016 год (факт)</t>
  </si>
  <si>
    <t>Баланс электрической энергии по сетям  ООО "КАМАЗ-Энерго"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</si>
</sst>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#,##0.000"/>
    <numFmt numFmtId="166" formatCode="_ &quot;$&quot;* #,##0_ ;_ &quot;$&quot;* \-#,##0_ ;_ &quot;$&quot;* &quot;-&quot;_ ;_ @_ "/>
    <numFmt numFmtId="167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2"/>
      <color indexed="12"/>
      <name val="Times New Roman"/>
      <family val="1"/>
    </font>
    <font>
      <sz val="10"/>
      <color indexed="12"/>
      <name val="Times New Roman"/>
      <family val="1"/>
    </font>
    <font>
      <sz val="10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Baltica"/>
      <family val="0"/>
    </font>
    <font>
      <sz val="10"/>
      <name val="Arial"/>
      <family val="2"/>
    </font>
    <font>
      <sz val="10"/>
      <name val="Times New Roman CYR"/>
      <family val="0"/>
    </font>
    <font>
      <sz val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9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0" fontId="29" fillId="0" borderId="0">
      <alignment/>
      <protection locked="0"/>
    </xf>
    <xf numFmtId="0" fontId="29" fillId="0" borderId="1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30" fillId="0" borderId="0">
      <alignment/>
      <protection locked="0"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8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9" applyNumberFormat="0" applyFont="0" applyAlignment="0" applyProtection="0"/>
    <xf numFmtId="9" fontId="35" fillId="0" borderId="0" applyFont="0" applyFill="0" applyBorder="0" applyAlignment="0" applyProtection="0"/>
    <xf numFmtId="0" fontId="49" fillId="0" borderId="10" applyNumberFormat="0" applyFill="0" applyAlignment="0" applyProtection="0"/>
    <xf numFmtId="0" fontId="34" fillId="0" borderId="0">
      <alignment/>
      <protection/>
    </xf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51" fillId="32" borderId="0" applyNumberFormat="0" applyBorder="0" applyAlignment="0" applyProtection="0"/>
    <xf numFmtId="0" fontId="32" fillId="0" borderId="0">
      <alignment/>
      <protection/>
    </xf>
  </cellStyleXfs>
  <cellXfs count="75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12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18" fillId="0" borderId="0" xfId="0" applyFont="1" applyAlignment="1">
      <alignment horizontal="center"/>
    </xf>
    <xf numFmtId="0" fontId="20" fillId="0" borderId="18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18" fillId="0" borderId="21" xfId="0" applyFont="1" applyBorder="1" applyAlignment="1">
      <alignment horizontal="center" vertical="top" wrapText="1"/>
    </xf>
    <xf numFmtId="0" fontId="18" fillId="0" borderId="22" xfId="0" applyFont="1" applyBorder="1" applyAlignment="1">
      <alignment horizontal="center" vertical="top" wrapText="1"/>
    </xf>
    <xf numFmtId="0" fontId="18" fillId="0" borderId="20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19" fillId="33" borderId="12" xfId="0" applyFont="1" applyFill="1" applyBorder="1" applyAlignment="1">
      <alignment horizontal="left" vertical="top" wrapText="1"/>
    </xf>
    <xf numFmtId="0" fontId="19" fillId="33" borderId="24" xfId="0" applyFont="1" applyFill="1" applyBorder="1" applyAlignment="1">
      <alignment vertical="top" wrapText="1"/>
    </xf>
    <xf numFmtId="164" fontId="20" fillId="33" borderId="25" xfId="0" applyNumberFormat="1" applyFont="1" applyFill="1" applyBorder="1" applyAlignment="1">
      <alignment vertical="top" wrapText="1"/>
    </xf>
    <xf numFmtId="164" fontId="20" fillId="33" borderId="26" xfId="0" applyNumberFormat="1" applyFont="1" applyFill="1" applyBorder="1" applyAlignment="1">
      <alignment vertical="top" wrapText="1"/>
    </xf>
    <xf numFmtId="164" fontId="20" fillId="33" borderId="27" xfId="0" applyNumberFormat="1" applyFont="1" applyFill="1" applyBorder="1" applyAlignment="1">
      <alignment vertical="top" wrapText="1"/>
    </xf>
    <xf numFmtId="164" fontId="18" fillId="0" borderId="0" xfId="0" applyNumberFormat="1" applyFont="1" applyAlignment="1">
      <alignment/>
    </xf>
    <xf numFmtId="0" fontId="20" fillId="0" borderId="28" xfId="0" applyFont="1" applyBorder="1" applyAlignment="1">
      <alignment horizontal="left" vertical="top" wrapText="1"/>
    </xf>
    <xf numFmtId="0" fontId="20" fillId="0" borderId="29" xfId="0" applyFont="1" applyBorder="1" applyAlignment="1">
      <alignment vertical="top" wrapText="1"/>
    </xf>
    <xf numFmtId="164" fontId="20" fillId="0" borderId="30" xfId="0" applyNumberFormat="1" applyFont="1" applyBorder="1" applyAlignment="1">
      <alignment vertical="top" wrapText="1"/>
    </xf>
    <xf numFmtId="164" fontId="20" fillId="0" borderId="31" xfId="0" applyNumberFormat="1" applyFont="1" applyBorder="1" applyAlignment="1">
      <alignment vertical="top" wrapText="1"/>
    </xf>
    <xf numFmtId="164" fontId="20" fillId="0" borderId="32" xfId="0" applyNumberFormat="1" applyFont="1" applyBorder="1" applyAlignment="1">
      <alignment vertical="top" wrapText="1"/>
    </xf>
    <xf numFmtId="164" fontId="20" fillId="0" borderId="33" xfId="0" applyNumberFormat="1" applyFont="1" applyBorder="1" applyAlignment="1">
      <alignment vertical="top" wrapText="1"/>
    </xf>
    <xf numFmtId="0" fontId="19" fillId="0" borderId="28" xfId="0" applyFont="1" applyBorder="1" applyAlignment="1">
      <alignment horizontal="left" vertical="top" wrapText="1"/>
    </xf>
    <xf numFmtId="0" fontId="19" fillId="0" borderId="29" xfId="0" applyFont="1" applyBorder="1" applyAlignment="1">
      <alignment vertical="top" wrapText="1"/>
    </xf>
    <xf numFmtId="0" fontId="21" fillId="0" borderId="29" xfId="0" applyFont="1" applyBorder="1" applyAlignment="1">
      <alignment vertical="top" wrapText="1"/>
    </xf>
    <xf numFmtId="0" fontId="19" fillId="33" borderId="28" xfId="0" applyFont="1" applyFill="1" applyBorder="1" applyAlignment="1">
      <alignment horizontal="left" vertical="top" wrapText="1"/>
    </xf>
    <xf numFmtId="0" fontId="19" fillId="33" borderId="29" xfId="0" applyFont="1" applyFill="1" applyBorder="1" applyAlignment="1">
      <alignment vertical="top" wrapText="1"/>
    </xf>
    <xf numFmtId="164" fontId="20" fillId="33" borderId="30" xfId="0" applyNumberFormat="1" applyFont="1" applyFill="1" applyBorder="1" applyAlignment="1">
      <alignment vertical="top" wrapText="1"/>
    </xf>
    <xf numFmtId="164" fontId="20" fillId="33" borderId="31" xfId="0" applyNumberFormat="1" applyFont="1" applyFill="1" applyBorder="1" applyAlignment="1">
      <alignment vertical="top" wrapText="1"/>
    </xf>
    <xf numFmtId="164" fontId="22" fillId="33" borderId="31" xfId="0" applyNumberFormat="1" applyFont="1" applyFill="1" applyBorder="1" applyAlignment="1">
      <alignment vertical="top" wrapText="1"/>
    </xf>
    <xf numFmtId="164" fontId="22" fillId="33" borderId="32" xfId="0" applyNumberFormat="1" applyFont="1" applyFill="1" applyBorder="1" applyAlignment="1">
      <alignment vertical="top" wrapText="1"/>
    </xf>
    <xf numFmtId="0" fontId="20" fillId="0" borderId="28" xfId="0" applyFont="1" applyBorder="1" applyAlignment="1">
      <alignment vertical="top" wrapText="1"/>
    </xf>
    <xf numFmtId="2" fontId="20" fillId="0" borderId="34" xfId="0" applyNumberFormat="1" applyFont="1" applyBorder="1" applyAlignment="1">
      <alignment vertical="top" wrapText="1"/>
    </xf>
    <xf numFmtId="2" fontId="20" fillId="0" borderId="35" xfId="0" applyNumberFormat="1" applyFont="1" applyBorder="1" applyAlignment="1">
      <alignment vertical="top" wrapText="1"/>
    </xf>
    <xf numFmtId="2" fontId="20" fillId="0" borderId="36" xfId="0" applyNumberFormat="1" applyFont="1" applyBorder="1" applyAlignment="1">
      <alignment vertical="top" wrapText="1"/>
    </xf>
    <xf numFmtId="0" fontId="19" fillId="0" borderId="28" xfId="0" applyFont="1" applyBorder="1" applyAlignment="1">
      <alignment vertical="top" wrapText="1"/>
    </xf>
    <xf numFmtId="164" fontId="23" fillId="0" borderId="0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165" fontId="18" fillId="0" borderId="0" xfId="0" applyNumberFormat="1" applyFont="1" applyAlignment="1">
      <alignment/>
    </xf>
    <xf numFmtId="0" fontId="20" fillId="0" borderId="37" xfId="0" applyFont="1" applyBorder="1" applyAlignment="1">
      <alignment horizontal="left" vertical="top" wrapText="1"/>
    </xf>
    <xf numFmtId="0" fontId="20" fillId="0" borderId="38" xfId="0" applyFont="1" applyBorder="1" applyAlignment="1">
      <alignment vertical="top" wrapText="1"/>
    </xf>
    <xf numFmtId="164" fontId="20" fillId="0" borderId="39" xfId="0" applyNumberFormat="1" applyFont="1" applyBorder="1" applyAlignment="1">
      <alignment vertical="top" wrapText="1"/>
    </xf>
    <xf numFmtId="164" fontId="20" fillId="0" borderId="40" xfId="0" applyNumberFormat="1" applyFont="1" applyBorder="1" applyAlignment="1">
      <alignment vertical="top" wrapText="1"/>
    </xf>
    <xf numFmtId="164" fontId="20" fillId="0" borderId="41" xfId="0" applyNumberFormat="1" applyFont="1" applyBorder="1" applyAlignment="1">
      <alignment vertical="top" wrapText="1"/>
    </xf>
    <xf numFmtId="164" fontId="20" fillId="0" borderId="42" xfId="0" applyNumberFormat="1" applyFont="1" applyBorder="1" applyAlignment="1">
      <alignment vertical="top" wrapText="1"/>
    </xf>
    <xf numFmtId="4" fontId="18" fillId="0" borderId="0" xfId="0" applyNumberFormat="1" applyFont="1" applyAlignment="1">
      <alignment/>
    </xf>
    <xf numFmtId="0" fontId="19" fillId="0" borderId="20" xfId="0" applyFont="1" applyBorder="1" applyAlignment="1">
      <alignment horizontal="left" vertical="top" wrapText="1"/>
    </xf>
    <xf numFmtId="0" fontId="20" fillId="0" borderId="43" xfId="0" applyFont="1" applyBorder="1" applyAlignment="1">
      <alignment vertical="top" wrapText="1"/>
    </xf>
    <xf numFmtId="164" fontId="20" fillId="0" borderId="44" xfId="0" applyNumberFormat="1" applyFont="1" applyBorder="1" applyAlignment="1">
      <alignment vertical="top" wrapText="1"/>
    </xf>
    <xf numFmtId="0" fontId="20" fillId="0" borderId="0" xfId="66" applyFont="1" applyFill="1" applyBorder="1" applyAlignment="1">
      <alignment horizontal="left"/>
      <protection/>
    </xf>
    <xf numFmtId="0" fontId="20" fillId="0" borderId="0" xfId="0" applyFont="1" applyBorder="1" applyAlignment="1">
      <alignment vertical="top" wrapText="1"/>
    </xf>
    <xf numFmtId="164" fontId="20" fillId="0" borderId="0" xfId="0" applyNumberFormat="1" applyFont="1" applyBorder="1" applyAlignment="1">
      <alignment vertical="top" wrapText="1"/>
    </xf>
    <xf numFmtId="2" fontId="18" fillId="0" borderId="0" xfId="0" applyNumberFormat="1" applyFont="1" applyAlignment="1">
      <alignment/>
    </xf>
    <xf numFmtId="0" fontId="20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45" xfId="0" applyFont="1" applyBorder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24" fillId="0" borderId="0" xfId="0" applyFont="1" applyAlignment="1">
      <alignment/>
    </xf>
  </cellXfs>
  <cellStyles count="65">
    <cellStyle name="Normal" xfId="0"/>
    <cellStyle name="_x0004__x0004_" xfId="15"/>
    <cellStyle name="" xfId="16"/>
    <cellStyle name="" xfId="17"/>
    <cellStyle name="" xfId="18"/>
    <cellStyle name="" xfId="19"/>
    <cellStyle name="" xfId="20"/>
    <cellStyle name="1" xfId="21"/>
    <cellStyle name="2" xfId="22"/>
    <cellStyle name="20% - Акцент1" xfId="23"/>
    <cellStyle name="20% - Акцент2" xfId="24"/>
    <cellStyle name="20% - Акцент3" xfId="25"/>
    <cellStyle name="20% - Акцент4" xfId="26"/>
    <cellStyle name="20% - Акцент5" xfId="27"/>
    <cellStyle name="20% - Акцент6" xfId="28"/>
    <cellStyle name="40% - Акцент1" xfId="29"/>
    <cellStyle name="40% - Акцент2" xfId="30"/>
    <cellStyle name="40% - Акцент3" xfId="31"/>
    <cellStyle name="40% - Акцент4" xfId="32"/>
    <cellStyle name="40% - Акцент5" xfId="33"/>
    <cellStyle name="40% - Акцент6" xfId="34"/>
    <cellStyle name="60% - Акцент1" xfId="35"/>
    <cellStyle name="60% - Акцент2" xfId="36"/>
    <cellStyle name="60% - Акцент3" xfId="37"/>
    <cellStyle name="60% - Акцент4" xfId="38"/>
    <cellStyle name="60% - Акцент5" xfId="39"/>
    <cellStyle name="60% - Акцент6" xfId="40"/>
    <cellStyle name="Normal_генераторы_280206" xfId="41"/>
    <cellStyle name="Акцент1" xfId="42"/>
    <cellStyle name="Акцент2" xfId="43"/>
    <cellStyle name="Акцент3" xfId="44"/>
    <cellStyle name="Акцент4" xfId="45"/>
    <cellStyle name="Акцент5" xfId="46"/>
    <cellStyle name="Акцент6" xfId="47"/>
    <cellStyle name="Ввод " xfId="48"/>
    <cellStyle name="Вывод" xfId="49"/>
    <cellStyle name="Вычисление" xfId="50"/>
    <cellStyle name="Currency" xfId="51"/>
    <cellStyle name="Currency [0]" xfId="52"/>
    <cellStyle name="ЀЄ" xfId="53"/>
    <cellStyle name="Є_x0004_ЄЄЄЄ_x0004_ЄЄ_x0004_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 2" xfId="63"/>
    <cellStyle name="Обычный 3" xfId="64"/>
    <cellStyle name="Обычный 4" xfId="65"/>
    <cellStyle name="Обычный_Прил к рег5(1,2,3,8,9,10)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Стиль 1" xfId="72"/>
    <cellStyle name="Текст предупреждения" xfId="73"/>
    <cellStyle name="Comma" xfId="74"/>
    <cellStyle name="Comma [0]" xfId="75"/>
    <cellStyle name="Финансовый 2" xfId="76"/>
    <cellStyle name="Хороший" xfId="77"/>
    <cellStyle name="㼿㼿㼿㼿㼿㼿㼿㼿㼿?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\DOC\Energia\2016&#1075;&#1086;&#1076;\&#1044;&#1086;&#1075;&#1086;&#1074;&#1086;&#1088;%20&#1085;&#1072;%20&#1086;&#1082;&#1072;&#1079;&#1072;&#1085;&#1080;&#1077;%20&#1091;&#1089;&#1083;&#1091;&#1075;\&#1041;&#1072;&#1083;&#1072;&#1085;&#1089;&#1099;\&#1050;&#1040;&#1052;&#1040;&#1047;-&#1069;&#1085;&#1077;&#1088;&#1075;&#1086;%20&#1073;&#1072;&#1083;&#1072;&#1085;&#1089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БМ"/>
      <sheetName val="Баланс КЭ2016"/>
      <sheetName val="П1 "/>
      <sheetName val="П2"/>
      <sheetName val="П2а"/>
      <sheetName val="П16"/>
      <sheetName val="П14"/>
      <sheetName val="П17"/>
      <sheetName val="П17 (2)"/>
      <sheetName val="П1 к акту одност"/>
      <sheetName val="П1 к акту двуст"/>
      <sheetName val="свод граница_тариф"/>
      <sheetName val=" П.14 до конечного потребителя"/>
      <sheetName val="П2а для 46 формы"/>
    </sheetNames>
    <sheetDataSet>
      <sheetData sheetId="1">
        <row r="21">
          <cell r="F21">
            <v>0</v>
          </cell>
        </row>
        <row r="23">
          <cell r="D23">
            <v>730136176</v>
          </cell>
        </row>
        <row r="28">
          <cell r="D28">
            <v>97355103.99997377</v>
          </cell>
        </row>
        <row r="33">
          <cell r="D33">
            <v>84327025</v>
          </cell>
        </row>
        <row r="40">
          <cell r="F40">
            <v>0</v>
          </cell>
        </row>
        <row r="47">
          <cell r="F47">
            <v>62498459</v>
          </cell>
        </row>
      </sheetData>
      <sheetData sheetId="2">
        <row r="31">
          <cell r="B31" t="str">
            <v>Главный специалист ГЭС ПТД</v>
          </cell>
          <cell r="D31" t="str">
            <v>Н.Н.Лебедева</v>
          </cell>
        </row>
      </sheetData>
      <sheetData sheetId="3">
        <row r="23">
          <cell r="C23">
            <v>19902.519999973774</v>
          </cell>
        </row>
      </sheetData>
      <sheetData sheetId="5">
        <row r="9">
          <cell r="A9" t="str">
            <v> 2016 г.</v>
          </cell>
        </row>
        <row r="48">
          <cell r="R48">
            <v>745360484</v>
          </cell>
        </row>
        <row r="49">
          <cell r="R49">
            <v>666733.0000000001</v>
          </cell>
        </row>
        <row r="61">
          <cell r="R61">
            <v>0</v>
          </cell>
        </row>
        <row r="105">
          <cell r="R105">
            <v>129987342</v>
          </cell>
        </row>
        <row r="106">
          <cell r="R106">
            <v>317792.8</v>
          </cell>
        </row>
        <row r="107">
          <cell r="R107">
            <v>428222</v>
          </cell>
        </row>
        <row r="113">
          <cell r="R113">
            <v>66143081</v>
          </cell>
        </row>
      </sheetData>
      <sheetData sheetId="11">
        <row r="117">
          <cell r="J117">
            <v>1356641171</v>
          </cell>
          <cell r="M117">
            <v>2661646</v>
          </cell>
          <cell r="N117">
            <v>607917</v>
          </cell>
        </row>
        <row r="121">
          <cell r="M121">
            <v>18657371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45"/>
  <sheetViews>
    <sheetView tabSelected="1" view="pageBreakPreview" zoomScaleSheetLayoutView="100" zoomScalePageLayoutView="0" workbookViewId="0" topLeftCell="A1">
      <selection activeCell="L8" sqref="L8"/>
    </sheetView>
  </sheetViews>
  <sheetFormatPr defaultColWidth="9.00390625" defaultRowHeight="12.75"/>
  <cols>
    <col min="1" max="1" width="6.125" style="1" customWidth="1"/>
    <col min="2" max="2" width="51.625" style="2" customWidth="1"/>
    <col min="3" max="5" width="15.25390625" style="2" customWidth="1"/>
    <col min="6" max="6" width="10.875" style="2" customWidth="1"/>
    <col min="7" max="7" width="15.25390625" style="2" customWidth="1"/>
    <col min="8" max="8" width="14.375" style="2" customWidth="1"/>
    <col min="9" max="9" width="0.12890625" style="2" hidden="1" customWidth="1"/>
    <col min="10" max="10" width="9.125" style="2" hidden="1" customWidth="1"/>
    <col min="11" max="11" width="10.375" style="2" bestFit="1" customWidth="1"/>
    <col min="12" max="12" width="12.25390625" style="2" bestFit="1" customWidth="1"/>
    <col min="13" max="16384" width="9.125" style="2" customWidth="1"/>
  </cols>
  <sheetData>
    <row r="1" spans="1:13" s="5" customFormat="1" ht="15.75">
      <c r="A1" s="3" t="s">
        <v>60</v>
      </c>
      <c r="B1" s="4"/>
      <c r="C1" s="4"/>
      <c r="D1" s="4"/>
      <c r="E1" s="4"/>
      <c r="F1" s="4"/>
      <c r="G1" s="4"/>
      <c r="H1" s="4"/>
      <c r="I1" s="3"/>
      <c r="J1" s="3"/>
      <c r="K1" s="3"/>
      <c r="L1" s="3"/>
      <c r="M1" s="3"/>
    </row>
    <row r="2" spans="1:13" s="5" customFormat="1" ht="15.75">
      <c r="A2" s="3"/>
      <c r="B2" s="6"/>
      <c r="C2" s="6"/>
      <c r="D2" s="6"/>
      <c r="E2" s="6" t="str">
        <f>'[1]П16'!A9</f>
        <v> 2016 г.</v>
      </c>
      <c r="F2" s="6"/>
      <c r="G2" s="6"/>
      <c r="H2" s="6"/>
      <c r="I2" s="3"/>
      <c r="J2" s="3"/>
      <c r="K2" s="3"/>
      <c r="L2" s="3"/>
      <c r="M2" s="3"/>
    </row>
    <row r="3" spans="1:8" ht="12.75">
      <c r="A3" s="7"/>
      <c r="B3" s="8"/>
      <c r="C3" s="8"/>
      <c r="D3" s="8"/>
      <c r="E3" s="8"/>
      <c r="F3" s="8"/>
      <c r="G3" s="8"/>
      <c r="H3" s="8"/>
    </row>
    <row r="4" spans="1:13" ht="15.75">
      <c r="A4" s="9"/>
      <c r="B4" s="10"/>
      <c r="C4" s="10"/>
      <c r="D4" s="10"/>
      <c r="E4" s="10"/>
      <c r="F4" s="10"/>
      <c r="G4" s="10"/>
      <c r="H4" s="11" t="s">
        <v>0</v>
      </c>
      <c r="I4" s="10"/>
      <c r="J4" s="10"/>
      <c r="K4" s="10"/>
      <c r="L4" s="10"/>
      <c r="M4" s="10"/>
    </row>
    <row r="5" spans="1:8" s="18" customFormat="1" ht="16.5" customHeight="1">
      <c r="A5" s="12" t="s">
        <v>1</v>
      </c>
      <c r="B5" s="13" t="s">
        <v>2</v>
      </c>
      <c r="C5" s="14" t="s">
        <v>59</v>
      </c>
      <c r="D5" s="15"/>
      <c r="E5" s="15"/>
      <c r="F5" s="15"/>
      <c r="G5" s="16"/>
      <c r="H5" s="17"/>
    </row>
    <row r="6" spans="1:8" s="18" customFormat="1" ht="18" customHeight="1">
      <c r="A6" s="19"/>
      <c r="B6" s="20"/>
      <c r="C6" s="21" t="s">
        <v>3</v>
      </c>
      <c r="D6" s="21" t="s">
        <v>4</v>
      </c>
      <c r="E6" s="21" t="s">
        <v>5</v>
      </c>
      <c r="F6" s="21" t="s">
        <v>6</v>
      </c>
      <c r="G6" s="21" t="s">
        <v>7</v>
      </c>
      <c r="H6" s="21" t="s">
        <v>8</v>
      </c>
    </row>
    <row r="7" spans="1:8" s="18" customFormat="1" ht="12.75">
      <c r="A7" s="22">
        <v>1</v>
      </c>
      <c r="B7" s="23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5">
        <v>8</v>
      </c>
    </row>
    <row r="8" spans="1:12" ht="21.75" customHeight="1">
      <c r="A8" s="26" t="s">
        <v>9</v>
      </c>
      <c r="B8" s="27" t="s">
        <v>10</v>
      </c>
      <c r="C8" s="28">
        <f>C9+C14+C15+C19</f>
        <v>1657845.5219999738</v>
      </c>
      <c r="D8" s="29">
        <f>D9+D14+D15+D19</f>
        <v>1657178.7889999738</v>
      </c>
      <c r="E8" s="29">
        <f>F8+G8</f>
        <v>4015.5779999999722</v>
      </c>
      <c r="F8" s="29">
        <f>F9+F14+F15+F19</f>
        <v>0</v>
      </c>
      <c r="G8" s="29">
        <f>G9+G14+G15+G19</f>
        <v>4015.5779999999722</v>
      </c>
      <c r="H8" s="30">
        <f>G32</f>
        <v>1036.1391999999719</v>
      </c>
      <c r="K8" s="31"/>
      <c r="L8" s="31"/>
    </row>
    <row r="9" spans="1:8" ht="24" customHeight="1">
      <c r="A9" s="32" t="s">
        <v>11</v>
      </c>
      <c r="B9" s="33" t="s">
        <v>12</v>
      </c>
      <c r="C9" s="34"/>
      <c r="D9" s="35"/>
      <c r="E9" s="35"/>
      <c r="F9" s="35">
        <f>F11</f>
        <v>0</v>
      </c>
      <c r="G9" s="35">
        <f>G11+G12+G13</f>
        <v>3348.844999999972</v>
      </c>
      <c r="H9" s="36">
        <f>H11+H12+H13</f>
        <v>1036.1391999999719</v>
      </c>
    </row>
    <row r="10" spans="1:8" ht="18.75" customHeight="1">
      <c r="A10" s="32"/>
      <c r="B10" s="33" t="s">
        <v>13</v>
      </c>
      <c r="C10" s="34"/>
      <c r="D10" s="35"/>
      <c r="E10" s="35"/>
      <c r="F10" s="35"/>
      <c r="G10" s="35"/>
      <c r="H10" s="36"/>
    </row>
    <row r="11" spans="1:8" ht="15.75">
      <c r="A11" s="32"/>
      <c r="B11" s="33" t="s">
        <v>14</v>
      </c>
      <c r="C11" s="34"/>
      <c r="D11" s="35"/>
      <c r="E11" s="35">
        <f>D32+F11</f>
        <v>3348.844999999972</v>
      </c>
      <c r="F11" s="35">
        <v>0</v>
      </c>
      <c r="G11" s="35">
        <f>D32-F20</f>
        <v>3348.844999999972</v>
      </c>
      <c r="H11" s="36"/>
    </row>
    <row r="12" spans="1:8" ht="15.75">
      <c r="A12" s="32"/>
      <c r="B12" s="33" t="s">
        <v>15</v>
      </c>
      <c r="C12" s="34"/>
      <c r="D12" s="35"/>
      <c r="E12" s="35"/>
      <c r="F12" s="35">
        <f>F11</f>
        <v>0</v>
      </c>
      <c r="G12" s="37"/>
      <c r="H12" s="36"/>
    </row>
    <row r="13" spans="1:8" ht="15.75">
      <c r="A13" s="32"/>
      <c r="B13" s="33" t="s">
        <v>16</v>
      </c>
      <c r="C13" s="34"/>
      <c r="D13" s="35"/>
      <c r="E13" s="35"/>
      <c r="F13" s="35"/>
      <c r="G13" s="37"/>
      <c r="H13" s="36">
        <f>G32</f>
        <v>1036.1391999999719</v>
      </c>
    </row>
    <row r="14" spans="1:8" ht="15.75">
      <c r="A14" s="38" t="s">
        <v>17</v>
      </c>
      <c r="B14" s="39" t="s">
        <v>18</v>
      </c>
      <c r="C14" s="34">
        <f>D14</f>
        <v>745360.484</v>
      </c>
      <c r="D14" s="35">
        <f>'[1]П16'!R48/1000</f>
        <v>745360.484</v>
      </c>
      <c r="E14" s="35"/>
      <c r="F14" s="35"/>
      <c r="G14" s="37"/>
      <c r="H14" s="36"/>
    </row>
    <row r="15" spans="1:8" ht="15.75">
      <c r="A15" s="38" t="s">
        <v>19</v>
      </c>
      <c r="B15" s="39" t="s">
        <v>20</v>
      </c>
      <c r="C15" s="34">
        <f>D15+E15</f>
        <v>912485.0379999737</v>
      </c>
      <c r="D15" s="35">
        <f>D17+D18</f>
        <v>911818.3049999737</v>
      </c>
      <c r="E15" s="35">
        <f>E17+E18</f>
        <v>666.7330000000001</v>
      </c>
      <c r="F15" s="35"/>
      <c r="G15" s="35">
        <f>G17+G18</f>
        <v>666.7330000000001</v>
      </c>
      <c r="H15" s="36"/>
    </row>
    <row r="16" spans="1:8" ht="15.75">
      <c r="A16" s="32"/>
      <c r="B16" s="40" t="s">
        <v>21</v>
      </c>
      <c r="C16" s="34"/>
      <c r="D16" s="35"/>
      <c r="E16" s="35"/>
      <c r="F16" s="35"/>
      <c r="G16" s="37"/>
      <c r="H16" s="36"/>
    </row>
    <row r="17" spans="1:8" ht="15.75">
      <c r="A17" s="32"/>
      <c r="B17" s="33" t="s">
        <v>22</v>
      </c>
      <c r="C17" s="34">
        <f>SUM(D17:H17)</f>
        <v>911818.3049999737</v>
      </c>
      <c r="D17" s="35">
        <f>('[1]Баланс КЭ2016'!D23+'[1]Баланс КЭ2016'!D28+'[1]Баланс КЭ2016'!D33)/1000</f>
        <v>911818.3049999737</v>
      </c>
      <c r="E17" s="35"/>
      <c r="F17" s="35"/>
      <c r="G17" s="37"/>
      <c r="H17" s="36"/>
    </row>
    <row r="18" spans="1:8" ht="15.75">
      <c r="A18" s="32"/>
      <c r="B18" s="33" t="s">
        <v>23</v>
      </c>
      <c r="C18" s="34">
        <f>D18+E18</f>
        <v>666.7330000000001</v>
      </c>
      <c r="D18" s="35"/>
      <c r="E18" s="35">
        <f>F18+G18</f>
        <v>666.7330000000001</v>
      </c>
      <c r="F18" s="35"/>
      <c r="G18" s="35">
        <f>'[1]П16'!R49/1000</f>
        <v>666.7330000000001</v>
      </c>
      <c r="H18" s="36"/>
    </row>
    <row r="19" spans="1:8" ht="15.75">
      <c r="A19" s="38" t="s">
        <v>24</v>
      </c>
      <c r="B19" s="39" t="s">
        <v>25</v>
      </c>
      <c r="C19" s="34"/>
      <c r="D19" s="35"/>
      <c r="E19" s="35"/>
      <c r="F19" s="35"/>
      <c r="G19" s="37"/>
      <c r="H19" s="36"/>
    </row>
    <row r="20" spans="1:8" ht="15.75">
      <c r="A20" s="41" t="s">
        <v>26</v>
      </c>
      <c r="B20" s="42" t="s">
        <v>27</v>
      </c>
      <c r="C20" s="43">
        <f>D20+E20+H20</f>
        <v>19902.519999973774</v>
      </c>
      <c r="D20" s="44">
        <f>'[1]П2'!C23</f>
        <v>19902.519999973774</v>
      </c>
      <c r="E20" s="44">
        <f>F20+G20</f>
        <v>0</v>
      </c>
      <c r="F20" s="45">
        <v>0</v>
      </c>
      <c r="G20" s="45">
        <v>0</v>
      </c>
      <c r="H20" s="46">
        <v>0</v>
      </c>
    </row>
    <row r="21" spans="1:8" ht="15.75">
      <c r="A21" s="32"/>
      <c r="B21" s="47" t="s">
        <v>28</v>
      </c>
      <c r="C21" s="48">
        <f aca="true" t="shared" si="0" ref="C21:H21">C20/C8*100</f>
        <v>1.2005050974812168</v>
      </c>
      <c r="D21" s="49">
        <f t="shared" si="0"/>
        <v>1.2009880968838595</v>
      </c>
      <c r="E21" s="49">
        <f t="shared" si="0"/>
        <v>0</v>
      </c>
      <c r="F21" s="49"/>
      <c r="G21" s="49">
        <f t="shared" si="0"/>
        <v>0</v>
      </c>
      <c r="H21" s="50">
        <f t="shared" si="0"/>
        <v>0</v>
      </c>
    </row>
    <row r="22" spans="1:8" ht="31.5">
      <c r="A22" s="41" t="s">
        <v>29</v>
      </c>
      <c r="B22" s="42" t="s">
        <v>30</v>
      </c>
      <c r="C22" s="44">
        <f aca="true" t="shared" si="1" ref="C22:H22">C23+C24+C27</f>
        <v>1637943.0018</v>
      </c>
      <c r="D22" s="44">
        <f>D23+D24+D27</f>
        <v>1633927.424</v>
      </c>
      <c r="E22" s="44">
        <f t="shared" si="1"/>
        <v>2979.4388000000004</v>
      </c>
      <c r="F22" s="44">
        <f>F23+F24+F27</f>
        <v>0</v>
      </c>
      <c r="G22" s="44">
        <f t="shared" si="1"/>
        <v>2979.4388000000004</v>
      </c>
      <c r="H22" s="44">
        <f t="shared" si="1"/>
        <v>1036.1390000000001</v>
      </c>
    </row>
    <row r="23" spans="1:8" ht="15.75">
      <c r="A23" s="38" t="s">
        <v>31</v>
      </c>
      <c r="B23" s="51" t="s">
        <v>32</v>
      </c>
      <c r="C23" s="34">
        <f aca="true" t="shared" si="2" ref="C23:C31">D23+E23+H23</f>
        <v>62498.459</v>
      </c>
      <c r="D23" s="35">
        <f>('[1]Баланс КЭ2016'!F47)/1000-Баланс!E23</f>
        <v>62498.459</v>
      </c>
      <c r="E23" s="35">
        <f>F23+G23</f>
        <v>0</v>
      </c>
      <c r="F23" s="35">
        <v>0</v>
      </c>
      <c r="G23" s="35">
        <f>('[1]Баланс КЭ2016'!F40+'[1]Баланс КЭ2016'!F21)/1000</f>
        <v>0</v>
      </c>
      <c r="H23" s="36"/>
    </row>
    <row r="24" spans="1:8" ht="15.75">
      <c r="A24" s="38" t="s">
        <v>33</v>
      </c>
      <c r="B24" s="39" t="s">
        <v>34</v>
      </c>
      <c r="C24" s="34">
        <f t="shared" si="2"/>
        <v>1359910.734</v>
      </c>
      <c r="D24" s="35">
        <f>D25+D26</f>
        <v>1356641.171</v>
      </c>
      <c r="E24" s="35">
        <f>F24+G24</f>
        <v>2661.646</v>
      </c>
      <c r="F24" s="35">
        <v>0</v>
      </c>
      <c r="G24" s="35">
        <f>G25+F26</f>
        <v>2661.646</v>
      </c>
      <c r="H24" s="36">
        <f>H25+H26</f>
        <v>607.917</v>
      </c>
    </row>
    <row r="25" spans="1:12" ht="15.75">
      <c r="A25" s="32" t="s">
        <v>35</v>
      </c>
      <c r="B25" s="40" t="s">
        <v>36</v>
      </c>
      <c r="C25" s="34">
        <f>D25+E25+H25</f>
        <v>1359910.734</v>
      </c>
      <c r="D25" s="35">
        <f>'[1]свод граница_тариф'!J117/1000-F25</f>
        <v>1356641.171</v>
      </c>
      <c r="E25" s="35">
        <f>F25+G25</f>
        <v>2661.646</v>
      </c>
      <c r="F25" s="52">
        <v>0</v>
      </c>
      <c r="G25" s="35">
        <f>'[1]свод граница_тариф'!M117/1000</f>
        <v>2661.646</v>
      </c>
      <c r="H25" s="36">
        <f>'[1]свод граница_тариф'!N117/1000</f>
        <v>607.917</v>
      </c>
      <c r="K25" s="31"/>
      <c r="L25" s="31"/>
    </row>
    <row r="26" spans="1:8" ht="15.75">
      <c r="A26" s="32" t="s">
        <v>37</v>
      </c>
      <c r="B26" s="40" t="s">
        <v>38</v>
      </c>
      <c r="C26" s="34">
        <f t="shared" si="2"/>
        <v>0</v>
      </c>
      <c r="D26" s="35">
        <v>0</v>
      </c>
      <c r="E26" s="35">
        <f>F26+G26</f>
        <v>0</v>
      </c>
      <c r="F26" s="35"/>
      <c r="G26" s="37"/>
      <c r="H26" s="36"/>
    </row>
    <row r="27" spans="1:12" ht="15.75">
      <c r="A27" s="38" t="s">
        <v>39</v>
      </c>
      <c r="B27" s="39" t="s">
        <v>40</v>
      </c>
      <c r="C27" s="34">
        <f>D27+E27+H27</f>
        <v>215533.8088</v>
      </c>
      <c r="D27" s="35">
        <f>D28+D30+D31</f>
        <v>214787.794</v>
      </c>
      <c r="E27" s="35">
        <f>E28+E30+E31</f>
        <v>317.7928</v>
      </c>
      <c r="F27" s="35">
        <f>F28+F30+F31</f>
        <v>0</v>
      </c>
      <c r="G27" s="35">
        <f>G28+G30+G31</f>
        <v>317.7928</v>
      </c>
      <c r="H27" s="35">
        <f>H28+H30+H31+H29</f>
        <v>428.222</v>
      </c>
      <c r="K27" s="53"/>
      <c r="L27" s="54"/>
    </row>
    <row r="28" spans="1:12" ht="15.75">
      <c r="A28" s="32" t="s">
        <v>41</v>
      </c>
      <c r="B28" s="33" t="s">
        <v>42</v>
      </c>
      <c r="C28" s="34">
        <f t="shared" si="2"/>
        <v>18657.371</v>
      </c>
      <c r="D28" s="35">
        <f>'[1]свод граница_тариф'!M121/1000</f>
        <v>18657.371</v>
      </c>
      <c r="E28" s="35">
        <f>F28+G28</f>
        <v>0</v>
      </c>
      <c r="F28" s="35"/>
      <c r="G28" s="37">
        <v>0</v>
      </c>
      <c r="H28" s="36"/>
      <c r="L28" s="53"/>
    </row>
    <row r="29" spans="1:12" ht="15.75">
      <c r="A29" s="32" t="s">
        <v>43</v>
      </c>
      <c r="B29" s="33" t="s">
        <v>44</v>
      </c>
      <c r="C29" s="34">
        <f>D29+E29+H29</f>
        <v>0</v>
      </c>
      <c r="D29" s="35"/>
      <c r="E29" s="35"/>
      <c r="F29" s="35"/>
      <c r="G29" s="37"/>
      <c r="H29" s="37">
        <f>'[1]П16'!R61/1000</f>
        <v>0</v>
      </c>
      <c r="L29" s="53"/>
    </row>
    <row r="30" spans="1:12" ht="15.75">
      <c r="A30" s="32" t="s">
        <v>45</v>
      </c>
      <c r="B30" s="33" t="s">
        <v>46</v>
      </c>
      <c r="C30" s="34">
        <f>D30+E30+H30</f>
        <v>130733.3568</v>
      </c>
      <c r="D30" s="35">
        <f>'[1]П16'!R105/1000</f>
        <v>129987.342</v>
      </c>
      <c r="E30" s="35">
        <f>F30+G30</f>
        <v>317.7928</v>
      </c>
      <c r="F30" s="35"/>
      <c r="G30" s="35">
        <f>'[1]П16'!R106/1000</f>
        <v>317.7928</v>
      </c>
      <c r="H30" s="35">
        <f>'[1]П16'!R107/1000</f>
        <v>428.222</v>
      </c>
      <c r="K30" s="31"/>
      <c r="L30" s="54"/>
    </row>
    <row r="31" spans="1:12" ht="15.75">
      <c r="A31" s="55" t="s">
        <v>47</v>
      </c>
      <c r="B31" s="56" t="s">
        <v>48</v>
      </c>
      <c r="C31" s="57">
        <f t="shared" si="2"/>
        <v>66143.081</v>
      </c>
      <c r="D31" s="58">
        <f>'[1]П16'!R113/1000</f>
        <v>66143.081</v>
      </c>
      <c r="E31" s="58">
        <f>F31+G31</f>
        <v>0</v>
      </c>
      <c r="F31" s="58"/>
      <c r="G31" s="59"/>
      <c r="H31" s="60"/>
      <c r="K31" s="54"/>
      <c r="L31" s="61"/>
    </row>
    <row r="32" spans="1:8" ht="15.75">
      <c r="A32" s="62" t="s">
        <v>49</v>
      </c>
      <c r="B32" s="63" t="s">
        <v>50</v>
      </c>
      <c r="C32" s="64">
        <f>C8-C20-C22</f>
        <v>0.0002000001259148121</v>
      </c>
      <c r="D32" s="64">
        <f>D8-D20-D22</f>
        <v>3348.844999999972</v>
      </c>
      <c r="E32" s="64">
        <f>G32</f>
        <v>1036.1391999999719</v>
      </c>
      <c r="F32" s="64">
        <v>0</v>
      </c>
      <c r="G32" s="64">
        <f>G8-G20-G22</f>
        <v>1036.1391999999719</v>
      </c>
      <c r="H32" s="64">
        <f>H8-H20-H22</f>
        <v>0.00019999997175546014</v>
      </c>
    </row>
    <row r="33" spans="1:8" ht="15.75">
      <c r="A33" s="65" t="s">
        <v>51</v>
      </c>
      <c r="B33" s="66"/>
      <c r="C33" s="67"/>
      <c r="D33" s="67"/>
      <c r="E33" s="67"/>
      <c r="F33" s="67"/>
      <c r="G33" s="67"/>
      <c r="H33" s="67"/>
    </row>
    <row r="34" spans="1:8" ht="15.75">
      <c r="A34" s="65" t="s">
        <v>52</v>
      </c>
      <c r="B34" s="66"/>
      <c r="C34" s="67"/>
      <c r="D34" s="67"/>
      <c r="E34" s="67"/>
      <c r="F34" s="67"/>
      <c r="G34" s="67"/>
      <c r="H34" s="67"/>
    </row>
    <row r="36" ht="12.75">
      <c r="D36" s="68"/>
    </row>
    <row r="37" spans="1:2" s="5" customFormat="1" ht="15.75" hidden="1">
      <c r="A37" s="69"/>
      <c r="B37" s="70" t="s">
        <v>53</v>
      </c>
    </row>
    <row r="38" spans="1:4" s="5" customFormat="1" ht="15.75" hidden="1">
      <c r="A38" s="69"/>
      <c r="B38" s="5" t="str">
        <f>'[1]П1 '!B31</f>
        <v>Главный специалист ГЭС ПТД</v>
      </c>
      <c r="C38" s="71"/>
      <c r="D38" s="5" t="str">
        <f>'[1]П1 '!D31</f>
        <v>Н.Н.Лебедева</v>
      </c>
    </row>
    <row r="39" spans="1:6" s="5" customFormat="1" ht="15.75" hidden="1">
      <c r="A39" s="69"/>
      <c r="F39" s="2"/>
    </row>
    <row r="40" spans="2:4" ht="15.75" hidden="1">
      <c r="B40" s="5"/>
      <c r="C40" s="72"/>
      <c r="D40" s="5"/>
    </row>
    <row r="41" spans="2:11" ht="15.75" hidden="1">
      <c r="B41" s="70" t="s">
        <v>54</v>
      </c>
      <c r="C41" s="5"/>
      <c r="D41" s="5"/>
      <c r="J41"/>
      <c r="K41"/>
    </row>
    <row r="42" spans="2:11" ht="15.75" hidden="1">
      <c r="B42" s="5" t="s">
        <v>55</v>
      </c>
      <c r="C42" s="71"/>
      <c r="D42" s="5" t="s">
        <v>56</v>
      </c>
      <c r="J42" s="73"/>
      <c r="K42" s="74"/>
    </row>
    <row r="43" spans="2:11" ht="15.75" hidden="1">
      <c r="B43" s="5"/>
      <c r="C43" s="5"/>
      <c r="D43" s="5"/>
      <c r="J43" s="73"/>
      <c r="K43" s="74"/>
    </row>
    <row r="44" spans="2:4" ht="15.75" hidden="1">
      <c r="B44" s="5"/>
      <c r="C44" s="5"/>
      <c r="D44" s="5"/>
    </row>
    <row r="45" spans="2:4" ht="15.75" hidden="1">
      <c r="B45" s="5" t="s">
        <v>57</v>
      </c>
      <c r="C45" s="71"/>
      <c r="D45" s="5" t="s">
        <v>58</v>
      </c>
    </row>
  </sheetData>
  <sheetProtection/>
  <mergeCells count="3">
    <mergeCell ref="A5:A6"/>
    <mergeCell ref="B5:B6"/>
    <mergeCell ref="C5:H5"/>
  </mergeCells>
  <printOptions horizontalCentered="1"/>
  <pageMargins left="0.5905511811023623" right="0.35433070866141736" top="0.984251968503937" bottom="0.984251968503937" header="0.5118110236220472" footer="0.5118110236220472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Лебедева Нина Николаевна</dc:creator>
  <cp:keywords/>
  <dc:description/>
  <cp:lastModifiedBy>Лебедева Нина Николаевна</cp:lastModifiedBy>
  <dcterms:created xsi:type="dcterms:W3CDTF">2017-02-21T11:50:47Z</dcterms:created>
  <dcterms:modified xsi:type="dcterms:W3CDTF">2017-02-21T11:54:23Z</dcterms:modified>
  <cp:category/>
  <cp:version/>
  <cp:contentType/>
  <cp:contentStatus/>
</cp:coreProperties>
</file>